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7\กลุ่มงานงบประมาณ\ปี 61 ครุภัณฑ์แผนจ่าย\"/>
    </mc:Choice>
  </mc:AlternateContent>
  <bookViews>
    <workbookView xWindow="0" yWindow="0" windowWidth="23040" windowHeight="8544" activeTab="1"/>
  </bookViews>
  <sheets>
    <sheet name="งบประมาณปี 60 (BK)" sheetId="2" r:id="rId1"/>
    <sheet name="งบประมาณปี 61" sheetId="1" r:id="rId2"/>
  </sheets>
  <definedNames>
    <definedName name="_xlnm._FilterDatabase" localSheetId="0" hidden="1">'งบประมาณปี 60 (BK)'!$K$1:$K$336</definedName>
    <definedName name="_xlnm._FilterDatabase" localSheetId="1" hidden="1">'งบประมาณปี 61'!$A$39:$L$113</definedName>
    <definedName name="_xlnm.Print_Titles" localSheetId="0">'งบประมาณปี 60 (BK)'!$5:$9</definedName>
    <definedName name="_xlnm.Print_Titles" localSheetId="1">'งบประมาณปี 61'!$5:$9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6" i="1" l="1"/>
  <c r="D287" i="1"/>
  <c r="AI35" i="1"/>
  <c r="AA286" i="1"/>
  <c r="AD286" i="1"/>
  <c r="AK286" i="1"/>
  <c r="AJ286" i="1"/>
  <c r="AI286" i="1"/>
  <c r="AH286" i="1"/>
  <c r="AG286" i="1"/>
  <c r="AF286" i="1"/>
  <c r="AE286" i="1"/>
  <c r="AF251" i="1"/>
  <c r="AC251" i="1"/>
  <c r="AF250" i="1"/>
  <c r="AC250" i="1"/>
  <c r="AC221" i="1"/>
  <c r="AF115" i="1"/>
  <c r="AC115" i="1"/>
  <c r="AF35" i="1"/>
  <c r="AC35" i="1"/>
  <c r="AF267" i="1"/>
  <c r="AF266" i="1"/>
  <c r="AF265" i="1"/>
  <c r="AF263" i="1"/>
  <c r="AJ260" i="1"/>
  <c r="AJ259" i="1"/>
  <c r="AK258" i="1"/>
  <c r="D35" i="1"/>
  <c r="AN25" i="1"/>
  <c r="AP25" i="1" s="1"/>
  <c r="AR25" i="1" s="1"/>
  <c r="AM25" i="1"/>
  <c r="AN23" i="1"/>
  <c r="AP23" i="1" s="1"/>
  <c r="AR23" i="1" s="1"/>
  <c r="AM23" i="1"/>
  <c r="AN284" i="1"/>
  <c r="AP284" i="1" s="1"/>
  <c r="AR284" i="1" s="1"/>
  <c r="AM284" i="1"/>
  <c r="AN279" i="1"/>
  <c r="AP279" i="1" s="1"/>
  <c r="AR279" i="1" s="1"/>
  <c r="AM279" i="1"/>
  <c r="AN275" i="1"/>
  <c r="AP275" i="1" s="1"/>
  <c r="AR275" i="1" s="1"/>
  <c r="AM275" i="1"/>
  <c r="AN270" i="1"/>
  <c r="AP270" i="1" s="1"/>
  <c r="AR270" i="1" s="1"/>
  <c r="AM270" i="1"/>
  <c r="AN267" i="1"/>
  <c r="AP267" i="1" s="1"/>
  <c r="AR267" i="1" s="1"/>
  <c r="AM267" i="1"/>
  <c r="AP266" i="1"/>
  <c r="AR266" i="1" s="1"/>
  <c r="AN266" i="1"/>
  <c r="AM266" i="1"/>
  <c r="AN265" i="1"/>
  <c r="AP265" i="1" s="1"/>
  <c r="AR265" i="1" s="1"/>
  <c r="AM265" i="1"/>
  <c r="AP264" i="1"/>
  <c r="AR264" i="1" s="1"/>
  <c r="AN264" i="1"/>
  <c r="AM264" i="1"/>
  <c r="AN263" i="1"/>
  <c r="AP263" i="1" s="1"/>
  <c r="AR263" i="1" s="1"/>
  <c r="AM263" i="1"/>
  <c r="AN260" i="1"/>
  <c r="AP260" i="1" s="1"/>
  <c r="AR260" i="1" s="1"/>
  <c r="AM260" i="1"/>
  <c r="AP259" i="1"/>
  <c r="AR259" i="1" s="1"/>
  <c r="AN259" i="1"/>
  <c r="AM259" i="1"/>
  <c r="AN258" i="1"/>
  <c r="AP258" i="1" s="1"/>
  <c r="AR258" i="1" s="1"/>
  <c r="AM258" i="1"/>
  <c r="AP257" i="1"/>
  <c r="AR257" i="1" s="1"/>
  <c r="AN257" i="1"/>
  <c r="AM257" i="1"/>
  <c r="AN248" i="1"/>
  <c r="AP248" i="1" s="1"/>
  <c r="AR248" i="1" s="1"/>
  <c r="AM248" i="1"/>
  <c r="AP247" i="1"/>
  <c r="AR247" i="1" s="1"/>
  <c r="AN247" i="1"/>
  <c r="AM247" i="1"/>
  <c r="AN246" i="1"/>
  <c r="AP246" i="1" s="1"/>
  <c r="AR246" i="1" s="1"/>
  <c r="AM246" i="1"/>
  <c r="AP245" i="1"/>
  <c r="AR245" i="1" s="1"/>
  <c r="AN245" i="1"/>
  <c r="AM245" i="1"/>
  <c r="AN244" i="1"/>
  <c r="AP244" i="1" s="1"/>
  <c r="AR244" i="1" s="1"/>
  <c r="AM244" i="1"/>
  <c r="AP243" i="1"/>
  <c r="AR243" i="1" s="1"/>
  <c r="AN243" i="1"/>
  <c r="AM243" i="1"/>
  <c r="AN242" i="1"/>
  <c r="AP242" i="1" s="1"/>
  <c r="AR242" i="1" s="1"/>
  <c r="AM242" i="1"/>
  <c r="AN240" i="1"/>
  <c r="AP240" i="1" s="1"/>
  <c r="AR240" i="1" s="1"/>
  <c r="AM240" i="1"/>
  <c r="AP239" i="1"/>
  <c r="AR239" i="1" s="1"/>
  <c r="AN239" i="1"/>
  <c r="AM239" i="1"/>
  <c r="AN238" i="1"/>
  <c r="AP238" i="1" s="1"/>
  <c r="AR238" i="1" s="1"/>
  <c r="AM238" i="1"/>
  <c r="AP237" i="1"/>
  <c r="AR237" i="1" s="1"/>
  <c r="AN237" i="1"/>
  <c r="AM237" i="1"/>
  <c r="AN236" i="1"/>
  <c r="AP236" i="1" s="1"/>
  <c r="AR236" i="1" s="1"/>
  <c r="AM236" i="1"/>
  <c r="AP235" i="1"/>
  <c r="AR235" i="1" s="1"/>
  <c r="AN235" i="1"/>
  <c r="AM235" i="1"/>
  <c r="AN234" i="1"/>
  <c r="AP234" i="1" s="1"/>
  <c r="AR234" i="1" s="1"/>
  <c r="AM234" i="1"/>
  <c r="AP233" i="1"/>
  <c r="AR233" i="1" s="1"/>
  <c r="AN233" i="1"/>
  <c r="AM233" i="1"/>
  <c r="AN232" i="1"/>
  <c r="AP232" i="1" s="1"/>
  <c r="AR232" i="1" s="1"/>
  <c r="AM232" i="1"/>
  <c r="AP231" i="1"/>
  <c r="AR231" i="1" s="1"/>
  <c r="AN231" i="1"/>
  <c r="AM231" i="1"/>
  <c r="AN230" i="1"/>
  <c r="AP230" i="1" s="1"/>
  <c r="AR230" i="1" s="1"/>
  <c r="AM230" i="1"/>
  <c r="AP229" i="1"/>
  <c r="AR229" i="1" s="1"/>
  <c r="AN229" i="1"/>
  <c r="AM229" i="1"/>
  <c r="AN228" i="1"/>
  <c r="AP228" i="1" s="1"/>
  <c r="AR228" i="1" s="1"/>
  <c r="AM228" i="1"/>
  <c r="AP227" i="1"/>
  <c r="AR227" i="1" s="1"/>
  <c r="AN227" i="1"/>
  <c r="AM227" i="1"/>
  <c r="AN226" i="1"/>
  <c r="AP226" i="1" s="1"/>
  <c r="AR226" i="1" s="1"/>
  <c r="AM226" i="1"/>
  <c r="AP225" i="1"/>
  <c r="AR225" i="1" s="1"/>
  <c r="AN225" i="1"/>
  <c r="AM225" i="1"/>
  <c r="AN219" i="1"/>
  <c r="AP219" i="1" s="1"/>
  <c r="AR219" i="1" s="1"/>
  <c r="AM219" i="1"/>
  <c r="AP218" i="1"/>
  <c r="AR218" i="1" s="1"/>
  <c r="AN218" i="1"/>
  <c r="AM218" i="1"/>
  <c r="AN217" i="1"/>
  <c r="AP217" i="1" s="1"/>
  <c r="AR217" i="1" s="1"/>
  <c r="AM217" i="1"/>
  <c r="AN216" i="1"/>
  <c r="AP216" i="1" s="1"/>
  <c r="AR216" i="1" s="1"/>
  <c r="AM216" i="1"/>
  <c r="AN214" i="1"/>
  <c r="AP214" i="1" s="1"/>
  <c r="AR214" i="1" s="1"/>
  <c r="AM214" i="1"/>
  <c r="AP213" i="1"/>
  <c r="AR213" i="1" s="1"/>
  <c r="AN213" i="1"/>
  <c r="AM213" i="1"/>
  <c r="AP212" i="1"/>
  <c r="AR212" i="1" s="1"/>
  <c r="AN212" i="1"/>
  <c r="AM212" i="1"/>
  <c r="AT211" i="1"/>
  <c r="AS211" i="1"/>
  <c r="AN211" i="1"/>
  <c r="AP211" i="1" s="1"/>
  <c r="AR211" i="1" s="1"/>
  <c r="AU211" i="1" s="1"/>
  <c r="AM211" i="1"/>
  <c r="AR210" i="1"/>
  <c r="AN210" i="1"/>
  <c r="AP210" i="1" s="1"/>
  <c r="AM210" i="1"/>
  <c r="AR209" i="1"/>
  <c r="AP209" i="1"/>
  <c r="AN209" i="1"/>
  <c r="AM209" i="1"/>
  <c r="AU208" i="1"/>
  <c r="AN208" i="1"/>
  <c r="AP208" i="1" s="1"/>
  <c r="AR208" i="1" s="1"/>
  <c r="AM208" i="1"/>
  <c r="AN207" i="1"/>
  <c r="AP207" i="1" s="1"/>
  <c r="AR207" i="1" s="1"/>
  <c r="AU207" i="1" s="1"/>
  <c r="AM207" i="1"/>
  <c r="AN206" i="1"/>
  <c r="AP206" i="1" s="1"/>
  <c r="AR206" i="1" s="1"/>
  <c r="AM206" i="1"/>
  <c r="AP205" i="1"/>
  <c r="AR205" i="1" s="1"/>
  <c r="AN205" i="1"/>
  <c r="AM205" i="1"/>
  <c r="AP204" i="1"/>
  <c r="AR204" i="1" s="1"/>
  <c r="AN204" i="1"/>
  <c r="AM204" i="1"/>
  <c r="AT203" i="1"/>
  <c r="AS203" i="1"/>
  <c r="AN203" i="1"/>
  <c r="AP203" i="1" s="1"/>
  <c r="AR203" i="1" s="1"/>
  <c r="AU203" i="1" s="1"/>
  <c r="AM203" i="1"/>
  <c r="AR202" i="1"/>
  <c r="AN202" i="1"/>
  <c r="AP202" i="1" s="1"/>
  <c r="AM202" i="1"/>
  <c r="AR201" i="1"/>
  <c r="AP201" i="1"/>
  <c r="AN201" i="1"/>
  <c r="AM201" i="1"/>
  <c r="AU200" i="1"/>
  <c r="AN200" i="1"/>
  <c r="AP200" i="1" s="1"/>
  <c r="AR200" i="1" s="1"/>
  <c r="AM200" i="1"/>
  <c r="AN199" i="1"/>
  <c r="AP199" i="1" s="1"/>
  <c r="AR199" i="1" s="1"/>
  <c r="AU199" i="1" s="1"/>
  <c r="AM199" i="1"/>
  <c r="AN198" i="1"/>
  <c r="AP198" i="1" s="1"/>
  <c r="AR198" i="1" s="1"/>
  <c r="AM198" i="1"/>
  <c r="AP197" i="1"/>
  <c r="AR197" i="1" s="1"/>
  <c r="AN197" i="1"/>
  <c r="AM197" i="1"/>
  <c r="AP196" i="1"/>
  <c r="AR196" i="1" s="1"/>
  <c r="AN196" i="1"/>
  <c r="AM196" i="1"/>
  <c r="AT195" i="1"/>
  <c r="AS195" i="1"/>
  <c r="AN195" i="1"/>
  <c r="AP195" i="1" s="1"/>
  <c r="AR195" i="1" s="1"/>
  <c r="AU195" i="1" s="1"/>
  <c r="AM195" i="1"/>
  <c r="AR194" i="1"/>
  <c r="AN194" i="1"/>
  <c r="AP194" i="1" s="1"/>
  <c r="AM194" i="1"/>
  <c r="AU193" i="1"/>
  <c r="AR193" i="1"/>
  <c r="AP193" i="1"/>
  <c r="AN193" i="1"/>
  <c r="AM193" i="1"/>
  <c r="AN192" i="1"/>
  <c r="AP192" i="1" s="1"/>
  <c r="AR192" i="1" s="1"/>
  <c r="AM192" i="1"/>
  <c r="AN191" i="1"/>
  <c r="AP191" i="1" s="1"/>
  <c r="AR191" i="1" s="1"/>
  <c r="AM191" i="1"/>
  <c r="AN190" i="1"/>
  <c r="AP190" i="1" s="1"/>
  <c r="AR190" i="1" s="1"/>
  <c r="AM190" i="1"/>
  <c r="AP189" i="1"/>
  <c r="AR189" i="1" s="1"/>
  <c r="AN189" i="1"/>
  <c r="AM189" i="1"/>
  <c r="AP188" i="1"/>
  <c r="AR188" i="1" s="1"/>
  <c r="AN188" i="1"/>
  <c r="AM188" i="1"/>
  <c r="AT187" i="1"/>
  <c r="AS187" i="1"/>
  <c r="AN187" i="1"/>
  <c r="AP187" i="1" s="1"/>
  <c r="AR187" i="1" s="1"/>
  <c r="AU187" i="1" s="1"/>
  <c r="AM187" i="1"/>
  <c r="AR186" i="1"/>
  <c r="AN186" i="1"/>
  <c r="AP186" i="1" s="1"/>
  <c r="AM186" i="1"/>
  <c r="AR185" i="1"/>
  <c r="AP185" i="1"/>
  <c r="AN185" i="1"/>
  <c r="AM185" i="1"/>
  <c r="AU184" i="1"/>
  <c r="AN184" i="1"/>
  <c r="AP184" i="1" s="1"/>
  <c r="AR184" i="1" s="1"/>
  <c r="AM184" i="1"/>
  <c r="AN183" i="1"/>
  <c r="AP183" i="1" s="1"/>
  <c r="AR183" i="1" s="1"/>
  <c r="AM183" i="1"/>
  <c r="AN182" i="1"/>
  <c r="AP182" i="1" s="1"/>
  <c r="AR182" i="1" s="1"/>
  <c r="AM182" i="1"/>
  <c r="AP181" i="1"/>
  <c r="AR181" i="1" s="1"/>
  <c r="AN181" i="1"/>
  <c r="AM181" i="1"/>
  <c r="AP180" i="1"/>
  <c r="AR180" i="1" s="1"/>
  <c r="AT180" i="1" s="1"/>
  <c r="AN180" i="1"/>
  <c r="AM180" i="1"/>
  <c r="AT179" i="1"/>
  <c r="AS179" i="1"/>
  <c r="AN179" i="1"/>
  <c r="AP179" i="1" s="1"/>
  <c r="AR179" i="1" s="1"/>
  <c r="AU179" i="1" s="1"/>
  <c r="AM179" i="1"/>
  <c r="AR178" i="1"/>
  <c r="AS178" i="1" s="1"/>
  <c r="AN178" i="1"/>
  <c r="AP178" i="1" s="1"/>
  <c r="AM178" i="1"/>
  <c r="AR177" i="1"/>
  <c r="AU177" i="1" s="1"/>
  <c r="AP177" i="1"/>
  <c r="AN177" i="1"/>
  <c r="AM177" i="1"/>
  <c r="AN176" i="1"/>
  <c r="AP176" i="1" s="1"/>
  <c r="AR176" i="1" s="1"/>
  <c r="AM176" i="1"/>
  <c r="AN175" i="1"/>
  <c r="AP175" i="1" s="1"/>
  <c r="AR175" i="1" s="1"/>
  <c r="AM175" i="1"/>
  <c r="AN174" i="1"/>
  <c r="AP174" i="1" s="1"/>
  <c r="AR174" i="1" s="1"/>
  <c r="AM174" i="1"/>
  <c r="AP173" i="1"/>
  <c r="AR173" i="1" s="1"/>
  <c r="AN173" i="1"/>
  <c r="AM173" i="1"/>
  <c r="AP172" i="1"/>
  <c r="AR172" i="1" s="1"/>
  <c r="AN172" i="1"/>
  <c r="AM172" i="1"/>
  <c r="AT171" i="1"/>
  <c r="AS171" i="1"/>
  <c r="AN171" i="1"/>
  <c r="AP171" i="1" s="1"/>
  <c r="AR171" i="1" s="1"/>
  <c r="AU171" i="1" s="1"/>
  <c r="AM171" i="1"/>
  <c r="AR170" i="1"/>
  <c r="AN170" i="1"/>
  <c r="AP170" i="1" s="1"/>
  <c r="AM170" i="1"/>
  <c r="AR169" i="1"/>
  <c r="AP169" i="1"/>
  <c r="AN169" i="1"/>
  <c r="AM169" i="1"/>
  <c r="AN168" i="1"/>
  <c r="AP168" i="1" s="1"/>
  <c r="AR168" i="1" s="1"/>
  <c r="AU168" i="1" s="1"/>
  <c r="AM168" i="1"/>
  <c r="AN167" i="1"/>
  <c r="AP167" i="1" s="1"/>
  <c r="AR167" i="1" s="1"/>
  <c r="AM167" i="1"/>
  <c r="AN166" i="1"/>
  <c r="AP166" i="1" s="1"/>
  <c r="AR166" i="1" s="1"/>
  <c r="AM166" i="1"/>
  <c r="AP165" i="1"/>
  <c r="AR165" i="1" s="1"/>
  <c r="AN165" i="1"/>
  <c r="AM165" i="1"/>
  <c r="AT164" i="1"/>
  <c r="AP164" i="1"/>
  <c r="AR164" i="1" s="1"/>
  <c r="AN164" i="1"/>
  <c r="AM164" i="1"/>
  <c r="AT163" i="1"/>
  <c r="AS163" i="1"/>
  <c r="AN163" i="1"/>
  <c r="AP163" i="1" s="1"/>
  <c r="AR163" i="1" s="1"/>
  <c r="AU163" i="1" s="1"/>
  <c r="AM163" i="1"/>
  <c r="AS162" i="1"/>
  <c r="AR162" i="1"/>
  <c r="AN162" i="1"/>
  <c r="AP162" i="1" s="1"/>
  <c r="AM162" i="1"/>
  <c r="AU161" i="1"/>
  <c r="AR161" i="1"/>
  <c r="AP161" i="1"/>
  <c r="AN161" i="1"/>
  <c r="AM161" i="1"/>
  <c r="AN160" i="1"/>
  <c r="AP160" i="1" s="1"/>
  <c r="AR160" i="1" s="1"/>
  <c r="AM160" i="1"/>
  <c r="AN159" i="1"/>
  <c r="AP159" i="1" s="1"/>
  <c r="AR159" i="1" s="1"/>
  <c r="AM159" i="1"/>
  <c r="AN158" i="1"/>
  <c r="AP158" i="1" s="1"/>
  <c r="AR158" i="1" s="1"/>
  <c r="AM158" i="1"/>
  <c r="AP157" i="1"/>
  <c r="AR157" i="1" s="1"/>
  <c r="AN157" i="1"/>
  <c r="AM157" i="1"/>
  <c r="AP156" i="1"/>
  <c r="AR156" i="1" s="1"/>
  <c r="AN156" i="1"/>
  <c r="AM156" i="1"/>
  <c r="AT155" i="1"/>
  <c r="AS155" i="1"/>
  <c r="AN155" i="1"/>
  <c r="AP155" i="1" s="1"/>
  <c r="AR155" i="1" s="1"/>
  <c r="AU155" i="1" s="1"/>
  <c r="AM155" i="1"/>
  <c r="AR154" i="1"/>
  <c r="AN154" i="1"/>
  <c r="AP154" i="1" s="1"/>
  <c r="AM154" i="1"/>
  <c r="AR153" i="1"/>
  <c r="AP153" i="1"/>
  <c r="AN153" i="1"/>
  <c r="AM153" i="1"/>
  <c r="AU152" i="1"/>
  <c r="AN152" i="1"/>
  <c r="AP152" i="1" s="1"/>
  <c r="AR152" i="1" s="1"/>
  <c r="AM152" i="1"/>
  <c r="AN151" i="1"/>
  <c r="AP151" i="1" s="1"/>
  <c r="AR151" i="1" s="1"/>
  <c r="AM151" i="1"/>
  <c r="AN150" i="1"/>
  <c r="AP150" i="1" s="1"/>
  <c r="AR150" i="1" s="1"/>
  <c r="AM150" i="1"/>
  <c r="AP149" i="1"/>
  <c r="AR149" i="1" s="1"/>
  <c r="AN149" i="1"/>
  <c r="AM149" i="1"/>
  <c r="AP148" i="1"/>
  <c r="AR148" i="1" s="1"/>
  <c r="AN148" i="1"/>
  <c r="AM148" i="1"/>
  <c r="AT147" i="1"/>
  <c r="AS147" i="1"/>
  <c r="AN147" i="1"/>
  <c r="AP147" i="1" s="1"/>
  <c r="AR147" i="1" s="1"/>
  <c r="AU147" i="1" s="1"/>
  <c r="AM147" i="1"/>
  <c r="AN146" i="1"/>
  <c r="AP146" i="1" s="1"/>
  <c r="AR146" i="1" s="1"/>
  <c r="AM146" i="1"/>
  <c r="AN145" i="1"/>
  <c r="AP145" i="1" s="1"/>
  <c r="AR145" i="1" s="1"/>
  <c r="AM145" i="1"/>
  <c r="AP144" i="1"/>
  <c r="AR144" i="1" s="1"/>
  <c r="AN144" i="1"/>
  <c r="AM144" i="1"/>
  <c r="AN143" i="1"/>
  <c r="AP143" i="1" s="1"/>
  <c r="AR143" i="1" s="1"/>
  <c r="AM143" i="1"/>
  <c r="AP142" i="1"/>
  <c r="AR142" i="1" s="1"/>
  <c r="AU142" i="1" s="1"/>
  <c r="AN142" i="1"/>
  <c r="AM142" i="1"/>
  <c r="AN141" i="1"/>
  <c r="AP141" i="1" s="1"/>
  <c r="AR141" i="1" s="1"/>
  <c r="AM141" i="1"/>
  <c r="AP140" i="1"/>
  <c r="AR140" i="1" s="1"/>
  <c r="AN140" i="1"/>
  <c r="AM140" i="1"/>
  <c r="AN139" i="1"/>
  <c r="AP139" i="1" s="1"/>
  <c r="AR139" i="1" s="1"/>
  <c r="AM139" i="1"/>
  <c r="AN138" i="1"/>
  <c r="AP138" i="1" s="1"/>
  <c r="AR138" i="1" s="1"/>
  <c r="AM138" i="1"/>
  <c r="AR137" i="1"/>
  <c r="AU137" i="1" s="1"/>
  <c r="AN137" i="1"/>
  <c r="AP137" i="1" s="1"/>
  <c r="AM137" i="1"/>
  <c r="AP136" i="1"/>
  <c r="AR136" i="1" s="1"/>
  <c r="AN136" i="1"/>
  <c r="AM136" i="1"/>
  <c r="AP135" i="1"/>
  <c r="AR135" i="1" s="1"/>
  <c r="AN135" i="1"/>
  <c r="AM135" i="1"/>
  <c r="AN134" i="1"/>
  <c r="AP134" i="1" s="1"/>
  <c r="AR134" i="1" s="1"/>
  <c r="AM134" i="1"/>
  <c r="AN133" i="1"/>
  <c r="AP133" i="1" s="1"/>
  <c r="AR133" i="1" s="1"/>
  <c r="AM133" i="1"/>
  <c r="AR132" i="1"/>
  <c r="AT132" i="1" s="1"/>
  <c r="AP132" i="1"/>
  <c r="AN132" i="1"/>
  <c r="AM132" i="1"/>
  <c r="AN131" i="1"/>
  <c r="AP131" i="1" s="1"/>
  <c r="AR131" i="1" s="1"/>
  <c r="AM131" i="1"/>
  <c r="AN130" i="1"/>
  <c r="AP130" i="1" s="1"/>
  <c r="AR130" i="1" s="1"/>
  <c r="AM130" i="1"/>
  <c r="AN129" i="1"/>
  <c r="AP129" i="1" s="1"/>
  <c r="AR129" i="1" s="1"/>
  <c r="AM129" i="1"/>
  <c r="AP128" i="1"/>
  <c r="AR128" i="1" s="1"/>
  <c r="AN128" i="1"/>
  <c r="AM128" i="1"/>
  <c r="AN127" i="1"/>
  <c r="AP127" i="1" s="1"/>
  <c r="AR127" i="1" s="1"/>
  <c r="AM127" i="1"/>
  <c r="AP126" i="1"/>
  <c r="AR126" i="1" s="1"/>
  <c r="AU126" i="1" s="1"/>
  <c r="AN126" i="1"/>
  <c r="AM126" i="1"/>
  <c r="AN125" i="1"/>
  <c r="AP125" i="1" s="1"/>
  <c r="AR125" i="1" s="1"/>
  <c r="AM125" i="1"/>
  <c r="AP124" i="1"/>
  <c r="AR124" i="1" s="1"/>
  <c r="AN124" i="1"/>
  <c r="AM124" i="1"/>
  <c r="AN123" i="1"/>
  <c r="AP123" i="1" s="1"/>
  <c r="AR123" i="1" s="1"/>
  <c r="AM123" i="1"/>
  <c r="AN122" i="1"/>
  <c r="AP122" i="1" s="1"/>
  <c r="AR122" i="1" s="1"/>
  <c r="AM122" i="1"/>
  <c r="AR121" i="1"/>
  <c r="AU121" i="1" s="1"/>
  <c r="AN121" i="1"/>
  <c r="AP121" i="1" s="1"/>
  <c r="AM121" i="1"/>
  <c r="AP120" i="1"/>
  <c r="AR120" i="1" s="1"/>
  <c r="AN120" i="1"/>
  <c r="AM120" i="1"/>
  <c r="AN113" i="1"/>
  <c r="AP113" i="1" s="1"/>
  <c r="AR113" i="1" s="1"/>
  <c r="AM113" i="1"/>
  <c r="AP112" i="1"/>
  <c r="AR112" i="1" s="1"/>
  <c r="AN112" i="1"/>
  <c r="AM112" i="1"/>
  <c r="AN109" i="1"/>
  <c r="AP109" i="1" s="1"/>
  <c r="AR109" i="1" s="1"/>
  <c r="AM109" i="1"/>
  <c r="AN110" i="1"/>
  <c r="AP110" i="1" s="1"/>
  <c r="AR110" i="1" s="1"/>
  <c r="AM110" i="1"/>
  <c r="AN107" i="1"/>
  <c r="AP107" i="1" s="1"/>
  <c r="AR107" i="1" s="1"/>
  <c r="AM107" i="1"/>
  <c r="AU106" i="1"/>
  <c r="AP106" i="1"/>
  <c r="AR106" i="1" s="1"/>
  <c r="AN106" i="1"/>
  <c r="AM106" i="1"/>
  <c r="AT105" i="1"/>
  <c r="AN105" i="1"/>
  <c r="AP105" i="1" s="1"/>
  <c r="AR105" i="1" s="1"/>
  <c r="AM105" i="1"/>
  <c r="AN104" i="1"/>
  <c r="AP104" i="1" s="1"/>
  <c r="AR104" i="1" s="1"/>
  <c r="AM104" i="1"/>
  <c r="AN103" i="1"/>
  <c r="AP103" i="1" s="1"/>
  <c r="AR103" i="1" s="1"/>
  <c r="AM103" i="1"/>
  <c r="AP102" i="1"/>
  <c r="AR102" i="1" s="1"/>
  <c r="AN102" i="1"/>
  <c r="AM102" i="1"/>
  <c r="AP101" i="1"/>
  <c r="AR101" i="1" s="1"/>
  <c r="AS101" i="1" s="1"/>
  <c r="AN101" i="1"/>
  <c r="AM101" i="1"/>
  <c r="AT100" i="1"/>
  <c r="AS100" i="1"/>
  <c r="AN100" i="1"/>
  <c r="AP100" i="1" s="1"/>
  <c r="AR100" i="1" s="1"/>
  <c r="AU100" i="1" s="1"/>
  <c r="AM100" i="1"/>
  <c r="AR99" i="1"/>
  <c r="AS99" i="1" s="1"/>
  <c r="AN99" i="1"/>
  <c r="AP99" i="1" s="1"/>
  <c r="AM99" i="1"/>
  <c r="AR98" i="1"/>
  <c r="AU98" i="1" s="1"/>
  <c r="AP98" i="1"/>
  <c r="AN98" i="1"/>
  <c r="AM98" i="1"/>
  <c r="AN97" i="1"/>
  <c r="AP97" i="1" s="1"/>
  <c r="AR97" i="1" s="1"/>
  <c r="AM97" i="1"/>
  <c r="AN96" i="1"/>
  <c r="AP96" i="1" s="1"/>
  <c r="AR96" i="1" s="1"/>
  <c r="AU96" i="1" s="1"/>
  <c r="AM96" i="1"/>
  <c r="AN95" i="1"/>
  <c r="AP95" i="1" s="1"/>
  <c r="AR95" i="1" s="1"/>
  <c r="AM95" i="1"/>
  <c r="AP94" i="1"/>
  <c r="AR94" i="1" s="1"/>
  <c r="AN94" i="1"/>
  <c r="AM94" i="1"/>
  <c r="AP93" i="1"/>
  <c r="AR93" i="1" s="1"/>
  <c r="AS93" i="1" s="1"/>
  <c r="AN93" i="1"/>
  <c r="AM93" i="1"/>
  <c r="AT92" i="1"/>
  <c r="AS92" i="1"/>
  <c r="AN92" i="1"/>
  <c r="AP92" i="1" s="1"/>
  <c r="AR92" i="1" s="1"/>
  <c r="AU92" i="1" s="1"/>
  <c r="AM92" i="1"/>
  <c r="AR91" i="1"/>
  <c r="AS91" i="1" s="1"/>
  <c r="AN91" i="1"/>
  <c r="AP91" i="1" s="1"/>
  <c r="AM91" i="1"/>
  <c r="AR90" i="1"/>
  <c r="AU90" i="1" s="1"/>
  <c r="AP90" i="1"/>
  <c r="AN90" i="1"/>
  <c r="AM90" i="1"/>
  <c r="AN89" i="1"/>
  <c r="AP89" i="1" s="1"/>
  <c r="AR89" i="1" s="1"/>
  <c r="AM89" i="1"/>
  <c r="AN88" i="1"/>
  <c r="AP88" i="1" s="1"/>
  <c r="AR88" i="1" s="1"/>
  <c r="AU88" i="1" s="1"/>
  <c r="AM88" i="1"/>
  <c r="AN87" i="1"/>
  <c r="AP87" i="1" s="1"/>
  <c r="AR87" i="1" s="1"/>
  <c r="AM87" i="1"/>
  <c r="AP86" i="1"/>
  <c r="AR86" i="1" s="1"/>
  <c r="AN86" i="1"/>
  <c r="AM86" i="1"/>
  <c r="AP85" i="1"/>
  <c r="AR85" i="1" s="1"/>
  <c r="AS85" i="1" s="1"/>
  <c r="AN85" i="1"/>
  <c r="AM85" i="1"/>
  <c r="AT84" i="1"/>
  <c r="AS84" i="1"/>
  <c r="AN84" i="1"/>
  <c r="AP84" i="1" s="1"/>
  <c r="AR84" i="1" s="1"/>
  <c r="AU84" i="1" s="1"/>
  <c r="AM84" i="1"/>
  <c r="AR83" i="1"/>
  <c r="AP83" i="1"/>
  <c r="AN83" i="1"/>
  <c r="AM83" i="1"/>
  <c r="AU82" i="1"/>
  <c r="AR82" i="1"/>
  <c r="AP82" i="1"/>
  <c r="AN82" i="1"/>
  <c r="AM82" i="1"/>
  <c r="AN81" i="1"/>
  <c r="AP81" i="1" s="1"/>
  <c r="AR81" i="1" s="1"/>
  <c r="AM81" i="1"/>
  <c r="AN80" i="1"/>
  <c r="AP80" i="1" s="1"/>
  <c r="AR80" i="1" s="1"/>
  <c r="AU80" i="1" s="1"/>
  <c r="AM80" i="1"/>
  <c r="AN79" i="1"/>
  <c r="AP79" i="1" s="1"/>
  <c r="AR79" i="1" s="1"/>
  <c r="AM79" i="1"/>
  <c r="AP78" i="1"/>
  <c r="AR78" i="1" s="1"/>
  <c r="AN78" i="1"/>
  <c r="AM78" i="1"/>
  <c r="AU77" i="1"/>
  <c r="AT77" i="1"/>
  <c r="AP77" i="1"/>
  <c r="AR77" i="1" s="1"/>
  <c r="AS77" i="1" s="1"/>
  <c r="AN77" i="1"/>
  <c r="AM77" i="1"/>
  <c r="AT76" i="1"/>
  <c r="AS76" i="1"/>
  <c r="AN76" i="1"/>
  <c r="AP76" i="1" s="1"/>
  <c r="AR76" i="1" s="1"/>
  <c r="AU76" i="1" s="1"/>
  <c r="AM76" i="1"/>
  <c r="AS75" i="1"/>
  <c r="AR75" i="1"/>
  <c r="AP75" i="1"/>
  <c r="AN75" i="1"/>
  <c r="AM75" i="1"/>
  <c r="AP74" i="1"/>
  <c r="AR74" i="1" s="1"/>
  <c r="AN74" i="1"/>
  <c r="AM74" i="1"/>
  <c r="AP73" i="1"/>
  <c r="AR73" i="1" s="1"/>
  <c r="AS73" i="1" s="1"/>
  <c r="AN73" i="1"/>
  <c r="AM73" i="1"/>
  <c r="AT72" i="1"/>
  <c r="AS72" i="1"/>
  <c r="AN72" i="1"/>
  <c r="AP72" i="1" s="1"/>
  <c r="AR72" i="1" s="1"/>
  <c r="AU72" i="1" s="1"/>
  <c r="AM72" i="1"/>
  <c r="AR71" i="1"/>
  <c r="AS71" i="1" s="1"/>
  <c r="AN71" i="1"/>
  <c r="AP71" i="1" s="1"/>
  <c r="AM71" i="1"/>
  <c r="AR70" i="1"/>
  <c r="AU70" i="1" s="1"/>
  <c r="AP70" i="1"/>
  <c r="AN70" i="1"/>
  <c r="AM70" i="1"/>
  <c r="AN69" i="1"/>
  <c r="AP69" i="1" s="1"/>
  <c r="AR69" i="1" s="1"/>
  <c r="AM69" i="1"/>
  <c r="AN68" i="1"/>
  <c r="AP68" i="1" s="1"/>
  <c r="AR68" i="1" s="1"/>
  <c r="AU68" i="1" s="1"/>
  <c r="AM68" i="1"/>
  <c r="AN67" i="1"/>
  <c r="AP67" i="1" s="1"/>
  <c r="AR67" i="1" s="1"/>
  <c r="AM67" i="1"/>
  <c r="AP66" i="1"/>
  <c r="AR66" i="1" s="1"/>
  <c r="AN66" i="1"/>
  <c r="AM66" i="1"/>
  <c r="AP65" i="1"/>
  <c r="AR65" i="1" s="1"/>
  <c r="AS65" i="1" s="1"/>
  <c r="AN65" i="1"/>
  <c r="AM65" i="1"/>
  <c r="AT64" i="1"/>
  <c r="AS64" i="1"/>
  <c r="AN64" i="1"/>
  <c r="AP64" i="1" s="1"/>
  <c r="AR64" i="1" s="1"/>
  <c r="AU64" i="1" s="1"/>
  <c r="AM64" i="1"/>
  <c r="AR63" i="1"/>
  <c r="AS63" i="1" s="1"/>
  <c r="AN63" i="1"/>
  <c r="AP63" i="1" s="1"/>
  <c r="AM63" i="1"/>
  <c r="AR62" i="1"/>
  <c r="AU62" i="1" s="1"/>
  <c r="AP62" i="1"/>
  <c r="AN62" i="1"/>
  <c r="AM62" i="1"/>
  <c r="AN61" i="1"/>
  <c r="AP61" i="1" s="1"/>
  <c r="AR61" i="1" s="1"/>
  <c r="AM61" i="1"/>
  <c r="AN60" i="1"/>
  <c r="AP60" i="1" s="1"/>
  <c r="AR60" i="1" s="1"/>
  <c r="AU60" i="1" s="1"/>
  <c r="AM60" i="1"/>
  <c r="AN59" i="1"/>
  <c r="AP59" i="1" s="1"/>
  <c r="AR59" i="1" s="1"/>
  <c r="AM59" i="1"/>
  <c r="AP58" i="1"/>
  <c r="AR58" i="1" s="1"/>
  <c r="AN58" i="1"/>
  <c r="AM58" i="1"/>
  <c r="AP57" i="1"/>
  <c r="AR57" i="1" s="1"/>
  <c r="AS57" i="1" s="1"/>
  <c r="AN57" i="1"/>
  <c r="AM57" i="1"/>
  <c r="AT56" i="1"/>
  <c r="AS56" i="1"/>
  <c r="AN56" i="1"/>
  <c r="AP56" i="1" s="1"/>
  <c r="AR56" i="1" s="1"/>
  <c r="AU56" i="1" s="1"/>
  <c r="AM56" i="1"/>
  <c r="AR55" i="1"/>
  <c r="AS55" i="1" s="1"/>
  <c r="AN55" i="1"/>
  <c r="AP55" i="1" s="1"/>
  <c r="AM55" i="1"/>
  <c r="AR54" i="1"/>
  <c r="AU54" i="1" s="1"/>
  <c r="AP54" i="1"/>
  <c r="AN54" i="1"/>
  <c r="AM54" i="1"/>
  <c r="AN53" i="1"/>
  <c r="AP53" i="1" s="1"/>
  <c r="AR53" i="1" s="1"/>
  <c r="AM53" i="1"/>
  <c r="AN52" i="1"/>
  <c r="AP52" i="1" s="1"/>
  <c r="AR52" i="1" s="1"/>
  <c r="AU52" i="1" s="1"/>
  <c r="AM52" i="1"/>
  <c r="AN51" i="1"/>
  <c r="AP51" i="1" s="1"/>
  <c r="AR51" i="1" s="1"/>
  <c r="AM51" i="1"/>
  <c r="AP50" i="1"/>
  <c r="AR50" i="1" s="1"/>
  <c r="AN50" i="1"/>
  <c r="AM50" i="1"/>
  <c r="AP49" i="1"/>
  <c r="AR49" i="1" s="1"/>
  <c r="AS49" i="1" s="1"/>
  <c r="AN49" i="1"/>
  <c r="AM49" i="1"/>
  <c r="AT48" i="1"/>
  <c r="AS48" i="1"/>
  <c r="AN48" i="1"/>
  <c r="AP48" i="1" s="1"/>
  <c r="AR48" i="1" s="1"/>
  <c r="AU48" i="1" s="1"/>
  <c r="AM48" i="1"/>
  <c r="AR47" i="1"/>
  <c r="AP47" i="1"/>
  <c r="AN47" i="1"/>
  <c r="AM47" i="1"/>
  <c r="AU46" i="1"/>
  <c r="AR46" i="1"/>
  <c r="AP46" i="1"/>
  <c r="AN46" i="1"/>
  <c r="AM46" i="1"/>
  <c r="AN45" i="1"/>
  <c r="AP45" i="1" s="1"/>
  <c r="AR45" i="1" s="1"/>
  <c r="AM45" i="1"/>
  <c r="AN44" i="1"/>
  <c r="AP44" i="1" s="1"/>
  <c r="AR44" i="1" s="1"/>
  <c r="AU44" i="1" s="1"/>
  <c r="AM44" i="1"/>
  <c r="AN43" i="1"/>
  <c r="AP43" i="1" s="1"/>
  <c r="AR43" i="1" s="1"/>
  <c r="AM43" i="1"/>
  <c r="AN42" i="1"/>
  <c r="AP42" i="1" s="1"/>
  <c r="AR42" i="1" s="1"/>
  <c r="AM42" i="1"/>
  <c r="AP41" i="1"/>
  <c r="AR41" i="1" s="1"/>
  <c r="AN41" i="1"/>
  <c r="AM41" i="1"/>
  <c r="AN40" i="1"/>
  <c r="AP40" i="1" s="1"/>
  <c r="AR40" i="1" s="1"/>
  <c r="AM40" i="1"/>
  <c r="AN39" i="1"/>
  <c r="AP39" i="1" s="1"/>
  <c r="AR39" i="1" s="1"/>
  <c r="AM39" i="1"/>
  <c r="AN33" i="1"/>
  <c r="AP33" i="1" s="1"/>
  <c r="AR33" i="1" s="1"/>
  <c r="AM33" i="1"/>
  <c r="AN31" i="1"/>
  <c r="AP31" i="1" s="1"/>
  <c r="AR31" i="1" s="1"/>
  <c r="AM31" i="1"/>
  <c r="AN30" i="1"/>
  <c r="AP30" i="1" s="1"/>
  <c r="AR30" i="1" s="1"/>
  <c r="AM30" i="1"/>
  <c r="AN29" i="1"/>
  <c r="AP29" i="1" s="1"/>
  <c r="AR29" i="1" s="1"/>
  <c r="AM29" i="1"/>
  <c r="AN28" i="1"/>
  <c r="AP28" i="1" s="1"/>
  <c r="AR28" i="1" s="1"/>
  <c r="AM28" i="1"/>
  <c r="D286" i="1"/>
  <c r="AN21" i="1"/>
  <c r="AP21" i="1" s="1"/>
  <c r="AR21" i="1" s="1"/>
  <c r="AN20" i="1"/>
  <c r="AP20" i="1" s="1"/>
  <c r="AR20" i="1" s="1"/>
  <c r="AN19" i="1"/>
  <c r="AP19" i="1" s="1"/>
  <c r="AR19" i="1" s="1"/>
  <c r="G267" i="1"/>
  <c r="G266" i="1"/>
  <c r="G265" i="1"/>
  <c r="G264" i="1"/>
  <c r="G263" i="1"/>
  <c r="G260" i="1"/>
  <c r="G259" i="1"/>
  <c r="G258" i="1"/>
  <c r="AN17" i="1"/>
  <c r="AP17" i="1" s="1"/>
  <c r="AR17" i="1" s="1"/>
  <c r="AS17" i="1" s="1"/>
  <c r="AN16" i="1"/>
  <c r="AP16" i="1" s="1"/>
  <c r="AR16" i="1" s="1"/>
  <c r="AS16" i="1" s="1"/>
  <c r="AN15" i="1"/>
  <c r="AN14" i="1"/>
  <c r="AP15" i="1"/>
  <c r="AR15" i="1" s="1"/>
  <c r="AS15" i="1" s="1"/>
  <c r="AM21" i="1"/>
  <c r="AM20" i="1"/>
  <c r="AM19" i="1"/>
  <c r="AM17" i="1"/>
  <c r="AM16" i="1"/>
  <c r="AM15" i="1"/>
  <c r="AM14" i="1"/>
  <c r="I107" i="1"/>
  <c r="I106" i="1"/>
  <c r="I105" i="1"/>
  <c r="I103" i="1"/>
  <c r="I102" i="1"/>
  <c r="I101" i="1"/>
  <c r="I99" i="1"/>
  <c r="I98" i="1"/>
  <c r="I97" i="1"/>
  <c r="I96" i="1"/>
  <c r="I95" i="1"/>
  <c r="I94" i="1"/>
  <c r="I93" i="1"/>
  <c r="I92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1" i="1"/>
  <c r="I60" i="1"/>
  <c r="I59" i="1"/>
  <c r="I58" i="1"/>
  <c r="I57" i="1"/>
  <c r="I56" i="1"/>
  <c r="I55" i="1"/>
  <c r="I54" i="1"/>
  <c r="I49" i="1"/>
  <c r="I48" i="1"/>
  <c r="I47" i="1"/>
  <c r="I46" i="1"/>
  <c r="I42" i="1"/>
  <c r="I41" i="1"/>
  <c r="I40" i="1"/>
  <c r="I39" i="1"/>
  <c r="D250" i="1"/>
  <c r="D221" i="1"/>
  <c r="D115" i="1"/>
  <c r="AU25" i="1" l="1"/>
  <c r="AT25" i="1"/>
  <c r="AS25" i="1"/>
  <c r="AU23" i="1"/>
  <c r="AT23" i="1"/>
  <c r="AS23" i="1"/>
  <c r="AU284" i="1"/>
  <c r="AT284" i="1"/>
  <c r="AS284" i="1"/>
  <c r="AU279" i="1"/>
  <c r="AT279" i="1"/>
  <c r="AS279" i="1"/>
  <c r="AU275" i="1"/>
  <c r="AT275" i="1"/>
  <c r="AS275" i="1"/>
  <c r="AU270" i="1"/>
  <c r="AT270" i="1"/>
  <c r="AS270" i="1"/>
  <c r="AU263" i="1"/>
  <c r="AT263" i="1"/>
  <c r="AS263" i="1"/>
  <c r="AT266" i="1"/>
  <c r="AU266" i="1"/>
  <c r="AS266" i="1"/>
  <c r="AU264" i="1"/>
  <c r="AT264" i="1"/>
  <c r="AS264" i="1"/>
  <c r="AS265" i="1"/>
  <c r="AU265" i="1"/>
  <c r="AT265" i="1"/>
  <c r="AU267" i="1"/>
  <c r="AT267" i="1"/>
  <c r="AS267" i="1"/>
  <c r="AT259" i="1"/>
  <c r="AS259" i="1"/>
  <c r="AU259" i="1"/>
  <c r="AS258" i="1"/>
  <c r="AT258" i="1"/>
  <c r="AU258" i="1"/>
  <c r="AU260" i="1"/>
  <c r="AT260" i="1"/>
  <c r="AS260" i="1"/>
  <c r="AT257" i="1"/>
  <c r="AU257" i="1"/>
  <c r="AS257" i="1"/>
  <c r="AS242" i="1"/>
  <c r="AT242" i="1"/>
  <c r="AU242" i="1"/>
  <c r="AU244" i="1"/>
  <c r="AT244" i="1"/>
  <c r="AS244" i="1"/>
  <c r="AT247" i="1"/>
  <c r="AU247" i="1"/>
  <c r="AS247" i="1"/>
  <c r="AS246" i="1"/>
  <c r="AU246" i="1"/>
  <c r="AT246" i="1"/>
  <c r="AU245" i="1"/>
  <c r="AT245" i="1"/>
  <c r="AS245" i="1"/>
  <c r="AT243" i="1"/>
  <c r="AU243" i="1"/>
  <c r="AS243" i="1"/>
  <c r="AU248" i="1"/>
  <c r="AT248" i="1"/>
  <c r="AS248" i="1"/>
  <c r="AS226" i="1"/>
  <c r="AU226" i="1"/>
  <c r="AT226" i="1"/>
  <c r="AS237" i="1"/>
  <c r="AU237" i="1"/>
  <c r="AT237" i="1"/>
  <c r="AU228" i="1"/>
  <c r="AT228" i="1"/>
  <c r="AS228" i="1"/>
  <c r="AT231" i="1"/>
  <c r="AS231" i="1"/>
  <c r="AU231" i="1"/>
  <c r="AU236" i="1"/>
  <c r="AT236" i="1"/>
  <c r="AS236" i="1"/>
  <c r="AT239" i="1"/>
  <c r="AU239" i="1"/>
  <c r="AS239" i="1"/>
  <c r="AU229" i="1"/>
  <c r="AT229" i="1"/>
  <c r="AS229" i="1"/>
  <c r="AU225" i="1"/>
  <c r="AT225" i="1"/>
  <c r="AS225" i="1"/>
  <c r="AS230" i="1"/>
  <c r="AU230" i="1"/>
  <c r="AT230" i="1"/>
  <c r="AU233" i="1"/>
  <c r="AS233" i="1"/>
  <c r="AT233" i="1"/>
  <c r="AS238" i="1"/>
  <c r="AT238" i="1"/>
  <c r="AU238" i="1"/>
  <c r="AS234" i="1"/>
  <c r="AT234" i="1"/>
  <c r="AU234" i="1"/>
  <c r="AT227" i="1"/>
  <c r="AS227" i="1"/>
  <c r="AU227" i="1"/>
  <c r="AU232" i="1"/>
  <c r="AT232" i="1"/>
  <c r="AS232" i="1"/>
  <c r="AT235" i="1"/>
  <c r="AU235" i="1"/>
  <c r="AS235" i="1"/>
  <c r="AU240" i="1"/>
  <c r="AT240" i="1"/>
  <c r="AS240" i="1"/>
  <c r="AU216" i="1"/>
  <c r="AT216" i="1"/>
  <c r="AS216" i="1"/>
  <c r="AT218" i="1"/>
  <c r="AS218" i="1"/>
  <c r="AU218" i="1"/>
  <c r="AS217" i="1"/>
  <c r="AT217" i="1"/>
  <c r="AU217" i="1"/>
  <c r="AU219" i="1"/>
  <c r="AT219" i="1"/>
  <c r="AS219" i="1"/>
  <c r="AT124" i="1"/>
  <c r="AS124" i="1"/>
  <c r="AU124" i="1"/>
  <c r="AU129" i="1"/>
  <c r="AS129" i="1"/>
  <c r="AT129" i="1"/>
  <c r="AS131" i="1"/>
  <c r="AT131" i="1"/>
  <c r="AU131" i="1"/>
  <c r="AS134" i="1"/>
  <c r="AT134" i="1"/>
  <c r="AU134" i="1"/>
  <c r="AT140" i="1"/>
  <c r="AS140" i="1"/>
  <c r="AU140" i="1"/>
  <c r="AU145" i="1"/>
  <c r="AS145" i="1"/>
  <c r="AT145" i="1"/>
  <c r="AS123" i="1"/>
  <c r="AU123" i="1"/>
  <c r="AT123" i="1"/>
  <c r="AS139" i="1"/>
  <c r="AU139" i="1"/>
  <c r="AT139" i="1"/>
  <c r="AT122" i="1"/>
  <c r="AS122" i="1"/>
  <c r="AU122" i="1"/>
  <c r="AS127" i="1"/>
  <c r="AT127" i="1"/>
  <c r="AU127" i="1"/>
  <c r="AS135" i="1"/>
  <c r="AU135" i="1"/>
  <c r="AT135" i="1"/>
  <c r="AT138" i="1"/>
  <c r="AS138" i="1"/>
  <c r="AU138" i="1"/>
  <c r="AS143" i="1"/>
  <c r="AT143" i="1"/>
  <c r="AU143" i="1"/>
  <c r="AT120" i="1"/>
  <c r="AS120" i="1"/>
  <c r="AU120" i="1"/>
  <c r="AU125" i="1"/>
  <c r="AT125" i="1"/>
  <c r="AS125" i="1"/>
  <c r="AT128" i="1"/>
  <c r="AU128" i="1"/>
  <c r="AS128" i="1"/>
  <c r="AT130" i="1"/>
  <c r="AS130" i="1"/>
  <c r="AU130" i="1"/>
  <c r="AU133" i="1"/>
  <c r="AT133" i="1"/>
  <c r="AS133" i="1"/>
  <c r="AT136" i="1"/>
  <c r="AS136" i="1"/>
  <c r="AU136" i="1"/>
  <c r="AU141" i="1"/>
  <c r="AT141" i="1"/>
  <c r="AS141" i="1"/>
  <c r="AT144" i="1"/>
  <c r="AU144" i="1"/>
  <c r="AS144" i="1"/>
  <c r="AU146" i="1"/>
  <c r="AS146" i="1"/>
  <c r="AT146" i="1"/>
  <c r="AT157" i="1"/>
  <c r="AS157" i="1"/>
  <c r="AU157" i="1"/>
  <c r="AT185" i="1"/>
  <c r="AS185" i="1"/>
  <c r="AU186" i="1"/>
  <c r="AT186" i="1"/>
  <c r="AT209" i="1"/>
  <c r="AS209" i="1"/>
  <c r="AU209" i="1"/>
  <c r="AS137" i="1"/>
  <c r="AS142" i="1"/>
  <c r="AS148" i="1"/>
  <c r="AU148" i="1"/>
  <c r="AT181" i="1"/>
  <c r="AS181" i="1"/>
  <c r="AU181" i="1"/>
  <c r="AT197" i="1"/>
  <c r="AS197" i="1"/>
  <c r="AU197" i="1"/>
  <c r="AT205" i="1"/>
  <c r="AS205" i="1"/>
  <c r="AU205" i="1"/>
  <c r="AT121" i="1"/>
  <c r="AU132" i="1"/>
  <c r="AT148" i="1"/>
  <c r="AU158" i="1"/>
  <c r="AT158" i="1"/>
  <c r="AS158" i="1"/>
  <c r="AS160" i="1"/>
  <c r="AT160" i="1"/>
  <c r="AT169" i="1"/>
  <c r="AS169" i="1"/>
  <c r="AU170" i="1"/>
  <c r="AT170" i="1"/>
  <c r="AS172" i="1"/>
  <c r="AU172" i="1"/>
  <c r="AT173" i="1"/>
  <c r="AS173" i="1"/>
  <c r="AU173" i="1"/>
  <c r="AU175" i="1"/>
  <c r="AT175" i="1"/>
  <c r="AS175" i="1"/>
  <c r="AU190" i="1"/>
  <c r="AT190" i="1"/>
  <c r="AS190" i="1"/>
  <c r="AS192" i="1"/>
  <c r="AT192" i="1"/>
  <c r="AS196" i="1"/>
  <c r="AU196" i="1"/>
  <c r="AT196" i="1"/>
  <c r="AS204" i="1"/>
  <c r="AU204" i="1"/>
  <c r="AT204" i="1"/>
  <c r="AS212" i="1"/>
  <c r="AU212" i="1"/>
  <c r="AT212" i="1"/>
  <c r="AT153" i="1"/>
  <c r="AS153" i="1"/>
  <c r="AU154" i="1"/>
  <c r="AT154" i="1"/>
  <c r="AS156" i="1"/>
  <c r="AU156" i="1"/>
  <c r="AU159" i="1"/>
  <c r="AT159" i="1"/>
  <c r="AS159" i="1"/>
  <c r="AU174" i="1"/>
  <c r="AT174" i="1"/>
  <c r="AS174" i="1"/>
  <c r="AS176" i="1"/>
  <c r="AT176" i="1"/>
  <c r="AS188" i="1"/>
  <c r="AU188" i="1"/>
  <c r="AT189" i="1"/>
  <c r="AS189" i="1"/>
  <c r="AU189" i="1"/>
  <c r="AU191" i="1"/>
  <c r="AT191" i="1"/>
  <c r="AS191" i="1"/>
  <c r="AT201" i="1"/>
  <c r="AS201" i="1"/>
  <c r="AU201" i="1"/>
  <c r="AS121" i="1"/>
  <c r="AS126" i="1"/>
  <c r="AS132" i="1"/>
  <c r="AT149" i="1"/>
  <c r="AS149" i="1"/>
  <c r="AU149" i="1"/>
  <c r="AU151" i="1"/>
  <c r="AT151" i="1"/>
  <c r="AS151" i="1"/>
  <c r="AU153" i="1"/>
  <c r="AS154" i="1"/>
  <c r="AT156" i="1"/>
  <c r="AU166" i="1"/>
  <c r="AT166" i="1"/>
  <c r="AS166" i="1"/>
  <c r="AS168" i="1"/>
  <c r="AT168" i="1"/>
  <c r="AU176" i="1"/>
  <c r="AT177" i="1"/>
  <c r="AS177" i="1"/>
  <c r="AU178" i="1"/>
  <c r="AT178" i="1"/>
  <c r="AS180" i="1"/>
  <c r="AU180" i="1"/>
  <c r="AU183" i="1"/>
  <c r="AT183" i="1"/>
  <c r="AS183" i="1"/>
  <c r="AU185" i="1"/>
  <c r="AS186" i="1"/>
  <c r="AT188" i="1"/>
  <c r="AT213" i="1"/>
  <c r="AS213" i="1"/>
  <c r="AU213" i="1"/>
  <c r="AT126" i="1"/>
  <c r="AT137" i="1"/>
  <c r="AT142" i="1"/>
  <c r="AU150" i="1"/>
  <c r="AT150" i="1"/>
  <c r="AS150" i="1"/>
  <c r="AS152" i="1"/>
  <c r="AT152" i="1"/>
  <c r="AU160" i="1"/>
  <c r="AT161" i="1"/>
  <c r="AS161" i="1"/>
  <c r="AU162" i="1"/>
  <c r="AT162" i="1"/>
  <c r="AS164" i="1"/>
  <c r="AU164" i="1"/>
  <c r="AT165" i="1"/>
  <c r="AS165" i="1"/>
  <c r="AU165" i="1"/>
  <c r="AU167" i="1"/>
  <c r="AT167" i="1"/>
  <c r="AS167" i="1"/>
  <c r="AU169" i="1"/>
  <c r="AS170" i="1"/>
  <c r="AT172" i="1"/>
  <c r="AU182" i="1"/>
  <c r="AT182" i="1"/>
  <c r="AS182" i="1"/>
  <c r="AS184" i="1"/>
  <c r="AT184" i="1"/>
  <c r="AU192" i="1"/>
  <c r="AT193" i="1"/>
  <c r="AS193" i="1"/>
  <c r="AU194" i="1"/>
  <c r="AT194" i="1"/>
  <c r="AS194" i="1"/>
  <c r="AU198" i="1"/>
  <c r="AT198" i="1"/>
  <c r="AS198" i="1"/>
  <c r="AS200" i="1"/>
  <c r="AT200" i="1"/>
  <c r="AU202" i="1"/>
  <c r="AT202" i="1"/>
  <c r="AS202" i="1"/>
  <c r="AU206" i="1"/>
  <c r="AT206" i="1"/>
  <c r="AS206" i="1"/>
  <c r="AS208" i="1"/>
  <c r="AT208" i="1"/>
  <c r="AU210" i="1"/>
  <c r="AT210" i="1"/>
  <c r="AS210" i="1"/>
  <c r="AU214" i="1"/>
  <c r="AT214" i="1"/>
  <c r="AS214" i="1"/>
  <c r="AS199" i="1"/>
  <c r="AS207" i="1"/>
  <c r="AT199" i="1"/>
  <c r="AT207" i="1"/>
  <c r="AT112" i="1"/>
  <c r="AS112" i="1"/>
  <c r="AU112" i="1"/>
  <c r="AU113" i="1"/>
  <c r="AT113" i="1"/>
  <c r="AS113" i="1"/>
  <c r="AU109" i="1"/>
  <c r="AT109" i="1"/>
  <c r="AS109" i="1"/>
  <c r="AU110" i="1"/>
  <c r="AT110" i="1"/>
  <c r="AS110" i="1"/>
  <c r="AT58" i="1"/>
  <c r="AS58" i="1"/>
  <c r="AU58" i="1"/>
  <c r="AU79" i="1"/>
  <c r="AT79" i="1"/>
  <c r="AS79" i="1"/>
  <c r="AS81" i="1"/>
  <c r="AU81" i="1"/>
  <c r="AT81" i="1"/>
  <c r="AS97" i="1"/>
  <c r="AT97" i="1"/>
  <c r="AU97" i="1"/>
  <c r="AU59" i="1"/>
  <c r="AT59" i="1"/>
  <c r="AS59" i="1"/>
  <c r="AT74" i="1"/>
  <c r="AS74" i="1"/>
  <c r="AU74" i="1"/>
  <c r="AU87" i="1"/>
  <c r="AT87" i="1"/>
  <c r="AS87" i="1"/>
  <c r="AS89" i="1"/>
  <c r="AT89" i="1"/>
  <c r="AU89" i="1"/>
  <c r="AT102" i="1"/>
  <c r="AS102" i="1"/>
  <c r="AU102" i="1"/>
  <c r="AT86" i="1"/>
  <c r="AS86" i="1"/>
  <c r="AU86" i="1"/>
  <c r="AU103" i="1"/>
  <c r="AT103" i="1"/>
  <c r="AS103" i="1"/>
  <c r="AT50" i="1"/>
  <c r="AS50" i="1"/>
  <c r="AU50" i="1"/>
  <c r="AU67" i="1"/>
  <c r="AT67" i="1"/>
  <c r="AS67" i="1"/>
  <c r="AS69" i="1"/>
  <c r="AT69" i="1"/>
  <c r="AU69" i="1"/>
  <c r="AU95" i="1"/>
  <c r="AT95" i="1"/>
  <c r="AS95" i="1"/>
  <c r="AS45" i="1"/>
  <c r="AU45" i="1"/>
  <c r="AT45" i="1"/>
  <c r="AS61" i="1"/>
  <c r="AT61" i="1"/>
  <c r="AU61" i="1"/>
  <c r="AU51" i="1"/>
  <c r="AT51" i="1"/>
  <c r="AS51" i="1"/>
  <c r="AS53" i="1"/>
  <c r="AT53" i="1"/>
  <c r="AU53" i="1"/>
  <c r="AT66" i="1"/>
  <c r="AS66" i="1"/>
  <c r="AU66" i="1"/>
  <c r="AT78" i="1"/>
  <c r="AS78" i="1"/>
  <c r="AU78" i="1"/>
  <c r="AT94" i="1"/>
  <c r="AS94" i="1"/>
  <c r="AU94" i="1"/>
  <c r="AU107" i="1"/>
  <c r="AT107" i="1"/>
  <c r="AS107" i="1"/>
  <c r="AU47" i="1"/>
  <c r="AT47" i="1"/>
  <c r="AU83" i="1"/>
  <c r="AT83" i="1"/>
  <c r="AU104" i="1"/>
  <c r="AT104" i="1"/>
  <c r="AS44" i="1"/>
  <c r="AS47" i="1"/>
  <c r="AT49" i="1"/>
  <c r="AT57" i="1"/>
  <c r="AT65" i="1"/>
  <c r="AT73" i="1"/>
  <c r="AS80" i="1"/>
  <c r="AS83" i="1"/>
  <c r="AT85" i="1"/>
  <c r="AT93" i="1"/>
  <c r="AT101" i="1"/>
  <c r="AS104" i="1"/>
  <c r="AT44" i="1"/>
  <c r="AU49" i="1"/>
  <c r="AS52" i="1"/>
  <c r="AU57" i="1"/>
  <c r="AS60" i="1"/>
  <c r="AU65" i="1"/>
  <c r="AS68" i="1"/>
  <c r="AU73" i="1"/>
  <c r="AT80" i="1"/>
  <c r="AU85" i="1"/>
  <c r="AS88" i="1"/>
  <c r="AU93" i="1"/>
  <c r="AS96" i="1"/>
  <c r="AU101" i="1"/>
  <c r="AT54" i="1"/>
  <c r="AS54" i="1"/>
  <c r="AU55" i="1"/>
  <c r="AT55" i="1"/>
  <c r="AT62" i="1"/>
  <c r="AS62" i="1"/>
  <c r="AU63" i="1"/>
  <c r="AT63" i="1"/>
  <c r="AT70" i="1"/>
  <c r="AS70" i="1"/>
  <c r="AU71" i="1"/>
  <c r="AT71" i="1"/>
  <c r="AT90" i="1"/>
  <c r="AS90" i="1"/>
  <c r="AU91" i="1"/>
  <c r="AT91" i="1"/>
  <c r="AT98" i="1"/>
  <c r="AS98" i="1"/>
  <c r="AU99" i="1"/>
  <c r="AT99" i="1"/>
  <c r="AT46" i="1"/>
  <c r="AS46" i="1"/>
  <c r="AT52" i="1"/>
  <c r="AT60" i="1"/>
  <c r="AT68" i="1"/>
  <c r="AU75" i="1"/>
  <c r="AT75" i="1"/>
  <c r="AT82" i="1"/>
  <c r="AS82" i="1"/>
  <c r="AT88" i="1"/>
  <c r="AT96" i="1"/>
  <c r="AS105" i="1"/>
  <c r="AU105" i="1"/>
  <c r="AT106" i="1"/>
  <c r="AS106" i="1"/>
  <c r="AU43" i="1"/>
  <c r="AT43" i="1"/>
  <c r="AS43" i="1"/>
  <c r="AT39" i="1"/>
  <c r="AU39" i="1"/>
  <c r="AS39" i="1"/>
  <c r="AS40" i="1"/>
  <c r="AU40" i="1"/>
  <c r="AT40" i="1"/>
  <c r="AT41" i="1"/>
  <c r="AU41" i="1"/>
  <c r="AS41" i="1"/>
  <c r="AU42" i="1"/>
  <c r="AT42" i="1"/>
  <c r="AS42" i="1"/>
  <c r="AU33" i="1"/>
  <c r="AT33" i="1"/>
  <c r="AS33" i="1"/>
  <c r="AT31" i="1"/>
  <c r="AS31" i="1"/>
  <c r="AU31" i="1"/>
  <c r="AU30" i="1"/>
  <c r="AT30" i="1"/>
  <c r="AS30" i="1"/>
  <c r="AU29" i="1"/>
  <c r="AT29" i="1"/>
  <c r="AS29" i="1"/>
  <c r="AT28" i="1"/>
  <c r="AS28" i="1"/>
  <c r="AU28" i="1"/>
  <c r="AS19" i="1"/>
  <c r="AT19" i="1"/>
  <c r="AU19" i="1"/>
  <c r="AS20" i="1"/>
  <c r="AU20" i="1"/>
  <c r="AT20" i="1"/>
  <c r="AS21" i="1"/>
  <c r="AT21" i="1"/>
  <c r="AU21" i="1"/>
  <c r="AU16" i="1"/>
  <c r="AT15" i="1"/>
  <c r="AT17" i="1"/>
  <c r="AU15" i="1"/>
  <c r="AU17" i="1"/>
  <c r="AT16" i="1"/>
  <c r="D251" i="1"/>
  <c r="AP14" i="1"/>
  <c r="AR14" i="1" s="1"/>
  <c r="AS14" i="1" l="1"/>
  <c r="AU14" i="1"/>
  <c r="AT14" i="1"/>
  <c r="G208" i="2"/>
  <c r="K207" i="2"/>
  <c r="K208" i="2" s="1"/>
  <c r="I207" i="2"/>
  <c r="I208" i="2" s="1"/>
  <c r="G207" i="2"/>
  <c r="E207" i="2"/>
  <c r="E208" i="2" s="1"/>
  <c r="D206" i="2"/>
  <c r="D207" i="2" s="1"/>
  <c r="D230" i="2" s="1"/>
  <c r="L205" i="2"/>
  <c r="J205" i="2"/>
  <c r="L204" i="2"/>
  <c r="J204" i="2"/>
  <c r="L203" i="2"/>
  <c r="J203" i="2"/>
  <c r="P202" i="2"/>
  <c r="N202" i="2"/>
  <c r="J202" i="2"/>
  <c r="L201" i="2"/>
  <c r="J201" i="2"/>
  <c r="T200" i="2"/>
  <c r="P200" i="2"/>
  <c r="L200" i="2"/>
  <c r="J200" i="2"/>
  <c r="L199" i="2"/>
  <c r="H199" i="2"/>
  <c r="H206" i="2" s="1"/>
  <c r="H207" i="2" s="1"/>
  <c r="J198" i="2"/>
  <c r="L197" i="2"/>
  <c r="J197" i="2"/>
  <c r="L196" i="2"/>
  <c r="J196" i="2"/>
  <c r="L195" i="2"/>
  <c r="J195" i="2"/>
  <c r="L194" i="2"/>
  <c r="J194" i="2"/>
  <c r="L193" i="2"/>
  <c r="L206" i="2" s="1"/>
  <c r="J193" i="2"/>
  <c r="H190" i="2"/>
  <c r="D190" i="2"/>
  <c r="V189" i="2"/>
  <c r="T189" i="2"/>
  <c r="L188" i="2" s="1"/>
  <c r="L190" i="2" s="1"/>
  <c r="L189" i="2"/>
  <c r="J188" i="2"/>
  <c r="H185" i="2"/>
  <c r="D185" i="2"/>
  <c r="L184" i="2"/>
  <c r="L185" i="2" s="1"/>
  <c r="J184" i="2"/>
  <c r="L183" i="2"/>
  <c r="J183" i="2"/>
  <c r="J185" i="2" s="1"/>
  <c r="H179" i="2"/>
  <c r="H180" i="2" s="1"/>
  <c r="D179" i="2"/>
  <c r="L178" i="2"/>
  <c r="J178" i="2"/>
  <c r="L177" i="2"/>
  <c r="J177" i="2"/>
  <c r="L176" i="2"/>
  <c r="J176" i="2"/>
  <c r="L175" i="2"/>
  <c r="J175" i="2"/>
  <c r="L174" i="2"/>
  <c r="J174" i="2"/>
  <c r="L173" i="2"/>
  <c r="J173" i="2"/>
  <c r="L172" i="2"/>
  <c r="J172" i="2"/>
  <c r="L171" i="2"/>
  <c r="J171" i="2"/>
  <c r="L170" i="2"/>
  <c r="J170" i="2"/>
  <c r="L169" i="2"/>
  <c r="J169" i="2"/>
  <c r="L168" i="2"/>
  <c r="J168" i="2"/>
  <c r="L167" i="2"/>
  <c r="J167" i="2"/>
  <c r="L166" i="2"/>
  <c r="J166" i="2"/>
  <c r="L165" i="2"/>
  <c r="J165" i="2"/>
  <c r="L164" i="2"/>
  <c r="J164" i="2"/>
  <c r="L163" i="2"/>
  <c r="J163" i="2"/>
  <c r="L162" i="2"/>
  <c r="J162" i="2"/>
  <c r="L161" i="2"/>
  <c r="J161" i="2"/>
  <c r="L160" i="2"/>
  <c r="J160" i="2"/>
  <c r="L159" i="2"/>
  <c r="J159" i="2"/>
  <c r="L158" i="2"/>
  <c r="J158" i="2"/>
  <c r="L157" i="2"/>
  <c r="J157" i="2"/>
  <c r="L156" i="2"/>
  <c r="J156" i="2"/>
  <c r="L155" i="2"/>
  <c r="J155" i="2"/>
  <c r="L154" i="2"/>
  <c r="L179" i="2" s="1"/>
  <c r="J154" i="2"/>
  <c r="L153" i="2"/>
  <c r="J153" i="2"/>
  <c r="J179" i="2" s="1"/>
  <c r="H149" i="2"/>
  <c r="D149" i="2"/>
  <c r="L148" i="2"/>
  <c r="J148" i="2"/>
  <c r="L147" i="2"/>
  <c r="J147" i="2"/>
  <c r="L146" i="2"/>
  <c r="J146" i="2"/>
  <c r="L145" i="2"/>
  <c r="J145" i="2"/>
  <c r="L144" i="2"/>
  <c r="J144" i="2"/>
  <c r="L143" i="2"/>
  <c r="J143" i="2"/>
  <c r="L142" i="2"/>
  <c r="J142" i="2"/>
  <c r="L141" i="2"/>
  <c r="J141" i="2"/>
  <c r="L140" i="2"/>
  <c r="J140" i="2"/>
  <c r="L139" i="2"/>
  <c r="J139" i="2"/>
  <c r="L138" i="2"/>
  <c r="J138" i="2"/>
  <c r="L137" i="2"/>
  <c r="J137" i="2"/>
  <c r="L136" i="2"/>
  <c r="J136" i="2"/>
  <c r="L135" i="2"/>
  <c r="J135" i="2"/>
  <c r="L134" i="2"/>
  <c r="J134" i="2"/>
  <c r="L133" i="2"/>
  <c r="J133" i="2"/>
  <c r="L132" i="2"/>
  <c r="J132" i="2"/>
  <c r="L131" i="2"/>
  <c r="J131" i="2"/>
  <c r="L130" i="2"/>
  <c r="J130" i="2"/>
  <c r="L129" i="2"/>
  <c r="J129" i="2"/>
  <c r="L128" i="2"/>
  <c r="J128" i="2"/>
  <c r="L127" i="2"/>
  <c r="J127" i="2"/>
  <c r="L126" i="2"/>
  <c r="J126" i="2"/>
  <c r="L125" i="2"/>
  <c r="J125" i="2"/>
  <c r="L124" i="2"/>
  <c r="J124" i="2"/>
  <c r="L123" i="2"/>
  <c r="J123" i="2"/>
  <c r="L122" i="2"/>
  <c r="J122" i="2"/>
  <c r="L121" i="2"/>
  <c r="J121" i="2"/>
  <c r="L120" i="2"/>
  <c r="J120" i="2"/>
  <c r="L119" i="2"/>
  <c r="J119" i="2"/>
  <c r="L118" i="2"/>
  <c r="J118" i="2"/>
  <c r="L117" i="2"/>
  <c r="J117" i="2"/>
  <c r="L116" i="2"/>
  <c r="J116" i="2"/>
  <c r="L115" i="2"/>
  <c r="J115" i="2"/>
  <c r="L114" i="2"/>
  <c r="J114" i="2"/>
  <c r="L113" i="2"/>
  <c r="J113" i="2"/>
  <c r="L112" i="2"/>
  <c r="J112" i="2"/>
  <c r="L111" i="2"/>
  <c r="J111" i="2"/>
  <c r="L110" i="2"/>
  <c r="J110" i="2"/>
  <c r="L109" i="2"/>
  <c r="J109" i="2"/>
  <c r="L108" i="2"/>
  <c r="J108" i="2"/>
  <c r="L107" i="2"/>
  <c r="J107" i="2"/>
  <c r="L106" i="2"/>
  <c r="J106" i="2"/>
  <c r="L105" i="2"/>
  <c r="J105" i="2"/>
  <c r="L104" i="2"/>
  <c r="J104" i="2"/>
  <c r="L103" i="2"/>
  <c r="J103" i="2"/>
  <c r="L102" i="2"/>
  <c r="J102" i="2"/>
  <c r="L101" i="2"/>
  <c r="J101" i="2"/>
  <c r="L100" i="2"/>
  <c r="J100" i="2"/>
  <c r="L99" i="2"/>
  <c r="J99" i="2"/>
  <c r="L98" i="2"/>
  <c r="J98" i="2"/>
  <c r="L97" i="2"/>
  <c r="J97" i="2"/>
  <c r="L96" i="2"/>
  <c r="J96" i="2"/>
  <c r="L95" i="2"/>
  <c r="J95" i="2"/>
  <c r="L94" i="2"/>
  <c r="J94" i="2"/>
  <c r="L93" i="2"/>
  <c r="J93" i="2"/>
  <c r="L92" i="2"/>
  <c r="J92" i="2"/>
  <c r="L91" i="2"/>
  <c r="J91" i="2"/>
  <c r="L90" i="2"/>
  <c r="J90" i="2"/>
  <c r="L89" i="2"/>
  <c r="J89" i="2"/>
  <c r="L88" i="2"/>
  <c r="J88" i="2"/>
  <c r="L87" i="2"/>
  <c r="J87" i="2"/>
  <c r="L86" i="2"/>
  <c r="J86" i="2"/>
  <c r="L85" i="2"/>
  <c r="J85" i="2"/>
  <c r="L84" i="2"/>
  <c r="J84" i="2"/>
  <c r="L83" i="2"/>
  <c r="J83" i="2"/>
  <c r="L82" i="2"/>
  <c r="J82" i="2"/>
  <c r="L81" i="2"/>
  <c r="J81" i="2"/>
  <c r="L80" i="2"/>
  <c r="J80" i="2"/>
  <c r="L79" i="2"/>
  <c r="J79" i="2"/>
  <c r="L78" i="2"/>
  <c r="J78" i="2"/>
  <c r="L77" i="2"/>
  <c r="J77" i="2"/>
  <c r="L76" i="2"/>
  <c r="J76" i="2"/>
  <c r="L75" i="2"/>
  <c r="J75" i="2"/>
  <c r="L74" i="2"/>
  <c r="J74" i="2"/>
  <c r="L73" i="2"/>
  <c r="J73" i="2"/>
  <c r="L72" i="2"/>
  <c r="J72" i="2"/>
  <c r="L71" i="2"/>
  <c r="J71" i="2"/>
  <c r="L70" i="2"/>
  <c r="J70" i="2"/>
  <c r="L69" i="2"/>
  <c r="J69" i="2"/>
  <c r="L68" i="2"/>
  <c r="L149" i="2" s="1"/>
  <c r="J68" i="2"/>
  <c r="J149" i="2" s="1"/>
  <c r="K151" i="2" s="1"/>
  <c r="J65" i="2"/>
  <c r="H65" i="2"/>
  <c r="D65" i="2"/>
  <c r="D208" i="2" s="1"/>
  <c r="L64" i="2"/>
  <c r="J64" i="2"/>
  <c r="L63" i="2"/>
  <c r="L62" i="2"/>
  <c r="J62" i="2"/>
  <c r="L61" i="2"/>
  <c r="J61" i="2"/>
  <c r="L60" i="2"/>
  <c r="J60" i="2"/>
  <c r="L59" i="2"/>
  <c r="J59" i="2"/>
  <c r="L58" i="2"/>
  <c r="J58" i="2"/>
  <c r="L57" i="2"/>
  <c r="J57" i="2"/>
  <c r="L56" i="2"/>
  <c r="J56" i="2"/>
  <c r="L55" i="2"/>
  <c r="J55" i="2"/>
  <c r="L54" i="2"/>
  <c r="J54" i="2"/>
  <c r="L53" i="2"/>
  <c r="J53" i="2"/>
  <c r="L52" i="2"/>
  <c r="J52" i="2"/>
  <c r="L51" i="2"/>
  <c r="J51" i="2"/>
  <c r="L50" i="2"/>
  <c r="J50" i="2"/>
  <c r="L49" i="2"/>
  <c r="J49" i="2"/>
  <c r="L48" i="2"/>
  <c r="J48" i="2"/>
  <c r="L47" i="2"/>
  <c r="J47" i="2"/>
  <c r="L46" i="2"/>
  <c r="J46" i="2"/>
  <c r="L45" i="2"/>
  <c r="J45" i="2"/>
  <c r="L44" i="2"/>
  <c r="J44" i="2"/>
  <c r="L43" i="2"/>
  <c r="J43" i="2"/>
  <c r="L42" i="2"/>
  <c r="J42" i="2"/>
  <c r="L41" i="2"/>
  <c r="J41" i="2"/>
  <c r="L40" i="2"/>
  <c r="J40" i="2"/>
  <c r="L39" i="2"/>
  <c r="J39" i="2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1" i="2"/>
  <c r="J21" i="2"/>
  <c r="L20" i="2"/>
  <c r="J20" i="2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L65" i="2" s="1"/>
  <c r="J13" i="2"/>
  <c r="J180" i="2" l="1"/>
  <c r="H208" i="2"/>
  <c r="L180" i="2"/>
  <c r="L207" i="2"/>
  <c r="D180" i="2"/>
  <c r="J199" i="2"/>
  <c r="J206" i="2" s="1"/>
  <c r="J207" i="2" s="1"/>
  <c r="J208" i="2" s="1"/>
  <c r="E230" i="2" l="1"/>
  <c r="L208" i="2"/>
</calcChain>
</file>

<file path=xl/comments1.xml><?xml version="1.0" encoding="utf-8"?>
<comments xmlns="http://schemas.openxmlformats.org/spreadsheetml/2006/main">
  <authors>
    <author>UBU</author>
  </authors>
  <commentList>
    <comment ref="N202" authorId="0" shapeId="0">
      <text>
        <r>
          <rPr>
            <b/>
            <sz val="9"/>
            <color indexed="81"/>
            <rFont val="Tahoma"/>
            <family val="2"/>
          </rPr>
          <t>ส่งเบิก เดือน มิถุนายน 2559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257" authorId="0" shapeId="0">
      <text>
        <r>
          <rPr>
            <b/>
            <sz val="9"/>
            <color indexed="81"/>
            <rFont val="Tahoma"/>
            <family val="2"/>
          </rPr>
          <t xml:space="preserve">ต.ค.
</t>
        </r>
        <r>
          <rPr>
            <sz val="9"/>
            <color indexed="81"/>
            <rFont val="Tahoma"/>
            <family val="2"/>
          </rPr>
          <t>-กำหนดออกแบบ
-กำหนดราคากลาง</t>
        </r>
      </text>
    </comment>
    <comment ref="F258" authorId="0" shapeId="0">
      <text>
        <r>
          <rPr>
            <b/>
            <sz val="9"/>
            <color indexed="81"/>
            <rFont val="Tahoma"/>
            <family val="2"/>
          </rPr>
          <t>6 งวด
เริ่มเดือน มีนาคม</t>
        </r>
      </text>
    </comment>
    <comment ref="F259" authorId="0" shapeId="0">
      <text>
        <r>
          <rPr>
            <b/>
            <sz val="9"/>
            <color indexed="81"/>
            <rFont val="Tahoma"/>
            <family val="2"/>
          </rPr>
          <t>5 งวด
เริ่ม เดือนมีนาคม</t>
        </r>
      </text>
    </comment>
    <comment ref="F260" authorId="0" shapeId="0">
      <text>
        <r>
          <rPr>
            <b/>
            <sz val="9"/>
            <color indexed="81"/>
            <rFont val="Tahoma"/>
            <family val="2"/>
          </rPr>
          <t>8 งวด
เริ่มเบิกจ่ายเดือน ธันวาคม</t>
        </r>
      </text>
    </comment>
    <comment ref="F263" authorId="0" shapeId="0">
      <text>
        <r>
          <rPr>
            <b/>
            <sz val="9"/>
            <color indexed="81"/>
            <rFont val="Tahoma"/>
            <family val="2"/>
          </rPr>
          <t>3 งวด
เริ่ม มกราคม ทั้งหมด
- 2.5
ยกเว้น 2.2</t>
        </r>
      </text>
    </comment>
    <comment ref="F264" authorId="0" shapeId="0">
      <text>
        <r>
          <rPr>
            <b/>
            <sz val="9"/>
            <color indexed="81"/>
            <rFont val="Tahoma"/>
            <family val="2"/>
          </rPr>
          <t>4 งวด
เริ่ม มกราคม</t>
        </r>
      </text>
    </comment>
    <comment ref="F270" authorId="0" shapeId="0">
      <text>
        <r>
          <rPr>
            <b/>
            <sz val="9"/>
            <color indexed="81"/>
            <rFont val="Tahoma"/>
            <family val="2"/>
          </rPr>
          <t>3 งวด</t>
        </r>
      </text>
    </comment>
    <comment ref="F279" authorId="0" shapeId="0">
      <text>
        <r>
          <rPr>
            <b/>
            <sz val="9"/>
            <color indexed="81"/>
            <rFont val="Tahoma"/>
            <family val="2"/>
          </rPr>
          <t>งบผูกพันคาดว่าสิ้นสุดแล้ว</t>
        </r>
      </text>
    </comment>
    <comment ref="F284" authorId="0" shapeId="0">
      <text>
        <r>
          <rPr>
            <b/>
            <sz val="9"/>
            <color indexed="81"/>
            <rFont val="Tahoma"/>
            <family val="2"/>
          </rPr>
          <t>ออกแบบ ทำ TOR ต.ค.
ยื่นซอง พ.ย.
9 งวด เริ่ม ธ.ค. 59</t>
        </r>
      </text>
    </comment>
  </commentList>
</comments>
</file>

<file path=xl/sharedStrings.xml><?xml version="1.0" encoding="utf-8"?>
<sst xmlns="http://schemas.openxmlformats.org/spreadsheetml/2006/main" count="2782" uniqueCount="635">
  <si>
    <t>จังหวัดอุบลราชธานี</t>
  </si>
  <si>
    <t>มหาวิทยาลัยอุบลราชธานี กระทรวงศึกษาธิการ</t>
  </si>
  <si>
    <t>รายการ</t>
  </si>
  <si>
    <t>งบประมาณ</t>
  </si>
  <si>
    <t>ความคืบหน้าการดำเนินงาน</t>
  </si>
  <si>
    <t>แผน/ผล</t>
  </si>
  <si>
    <t>แผน/ผลการเบิกจ่ายเงิน (เฉพาะรายการที่ก่อหนี้ผูกพันแล้ว)</t>
  </si>
  <si>
    <t>รับจัดสรร</t>
  </si>
  <si>
    <t>ข้อมูลสัญญา</t>
  </si>
  <si>
    <t>ขั้นตอน</t>
  </si>
  <si>
    <t>ไตรมาสที่ 1</t>
  </si>
  <si>
    <t>ไตรมาสที่ 2</t>
  </si>
  <si>
    <t>ไตรมาสที่ 3</t>
  </si>
  <si>
    <t>ไตรมาสที่ 4</t>
  </si>
  <si>
    <t>หมายเหตุ</t>
  </si>
  <si>
    <t>จำนวน</t>
  </si>
  <si>
    <t>หน่วยนับ</t>
  </si>
  <si>
    <t>(บาท)</t>
  </si>
  <si>
    <t>เลขที่</t>
  </si>
  <si>
    <t>วันเริ่ม</t>
  </si>
  <si>
    <t>วันสิ้นสุด</t>
  </si>
  <si>
    <t>จำนวนเงินตามสัญญาที่ก่อหนี้แล้ว</t>
  </si>
  <si>
    <t>เงินเหลือจ่าย</t>
  </si>
  <si>
    <t>การจัดซื้อจัดจ้าง</t>
  </si>
  <si>
    <t>ผลการเบิกจ่าย</t>
  </si>
  <si>
    <t>สัญญา</t>
  </si>
  <si>
    <t>จัดซื้อจัดจ้าง</t>
  </si>
  <si>
    <t>วิธีการจัดซื้อ/จ้าง</t>
  </si>
  <si>
    <t>(โปรดระบุ)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</si>
  <si>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</si>
  <si>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</si>
  <si>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</si>
  <si>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</si>
  <si>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</si>
  <si>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</si>
  <si>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</si>
  <si>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</si>
  <si>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</si>
  <si>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</si>
  <si>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</si>
  <si>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</si>
  <si>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สำนักงานอธิการบดี</t>
  </si>
  <si>
    <t>งาน/โครงการ : ผู้สำเร็จการศึกษาด้านวิทยาศาสตร์สุขภาพ</t>
  </si>
  <si>
    <t>1. ครุภัณฑ์การศึกษา ที่มีราคาอต่อหน่วยตำกว่า 1 ล้านบาท</t>
  </si>
  <si>
    <t xml:space="preserve">    1.1 เครื่องวัดความเป็นกรดด่าง (pH Meter)</t>
  </si>
  <si>
    <t>เครื่อง</t>
  </si>
  <si>
    <t>ม.อบ.(ภส)07/2560</t>
  </si>
  <si>
    <t>สอบราคา</t>
  </si>
  <si>
    <t>เบิกจ่าย</t>
  </si>
  <si>
    <t>แผน</t>
  </si>
  <si>
    <t>PO7009120684/8001675430</t>
  </si>
  <si>
    <t>ผล</t>
  </si>
  <si>
    <t xml:space="preserve">    1.2 เครื่องวัดการดูดกลืนแสง UV-VIS</t>
  </si>
  <si>
    <t>ม.อบ.(ภส)14/2560</t>
  </si>
  <si>
    <t>PO7009343990/8000065192</t>
  </si>
  <si>
    <t xml:space="preserve">    1.3 อ่างน้ำควบคุมอุณหภูมิ</t>
  </si>
  <si>
    <t>ม.อบ.(ภส)01/2560</t>
  </si>
  <si>
    <t>PO7009120690/8001824982</t>
  </si>
  <si>
    <t xml:space="preserve">    1.4 เครื่องตรวจสมรรถภาพปอด</t>
  </si>
  <si>
    <t>ชุด</t>
  </si>
  <si>
    <t>ม.อบ.(ภส)10/2560</t>
  </si>
  <si>
    <t>PO7009120694/8000066463</t>
  </si>
  <si>
    <t xml:space="preserve">    1.5 อ่างน้ำปรับอุณหภูมิแบบเขย่า</t>
  </si>
  <si>
    <t>ม.อบ.(ภส)11/2560</t>
  </si>
  <si>
    <t>PO7009117467/8001783734</t>
  </si>
  <si>
    <t xml:space="preserve">    1.6 รถเข็นเครื่องมือ</t>
  </si>
  <si>
    <t>คัน</t>
  </si>
  <si>
    <t>15PO6001/00027</t>
  </si>
  <si>
    <t>ตกลงราคา</t>
  </si>
  <si>
    <t>PO7009121258/8000701619</t>
  </si>
  <si>
    <t xml:space="preserve">    1.7 เครื่องดูดแบบสุญญกาศ</t>
  </si>
  <si>
    <t>ม.อบ.(ภส)08/2560</t>
  </si>
  <si>
    <t>PO7009121266/8000156169</t>
  </si>
  <si>
    <t xml:space="preserve">    1.8 เครื่องบรรจุแคปซูลกึ่งอัตโนมัติ 150 เม็ด</t>
  </si>
  <si>
    <t>15PO6001/00026</t>
  </si>
  <si>
    <t>PO7009233104/8001783741</t>
  </si>
  <si>
    <t xml:space="preserve">    1.9 เครื่องชั่งไฟฟ้าแบบวิเคราะห์ชั่งได้ชนิดทศนิยม 4 ตำแหน่ง</t>
  </si>
  <si>
    <t>ม.อบ.(ภส)04/2560</t>
  </si>
  <si>
    <t>PO7009122025/8000325057</t>
  </si>
  <si>
    <t xml:space="preserve">    1.10 ตู้อบความร้อนอเนกประสงค์</t>
  </si>
  <si>
    <t>ม.อบ.(ภส.)17/2560</t>
  </si>
  <si>
    <t>PO7009343983/8000411257</t>
  </si>
  <si>
    <t xml:space="preserve">    1.11 เครื่องกลั่นระเหยแบบสุญญากาศ (Rotare evaporator)</t>
  </si>
  <si>
    <t>ม.อบ.(ภส)09/2560</t>
  </si>
  <si>
    <t>PO7009122028/8001734759</t>
  </si>
  <si>
    <t xml:space="preserve">    1.12 เครื่องวัดความสามารถในการแทรกซึมของยาเตรียมพร้อมอุปกรณ์ (Franz Diffusion Cell)</t>
  </si>
  <si>
    <t>ม.อบ.(ภส)21/2560</t>
  </si>
  <si>
    <t>PO7009642412/8000670438</t>
  </si>
  <si>
    <t xml:space="preserve">    1.13 กล้องจุลทรรศน์ชนิดสเตอริโอ</t>
  </si>
  <si>
    <t>ม.อบ.(ภส)13/2560</t>
  </si>
  <si>
    <t>PO7009121279/8000066537</t>
  </si>
  <si>
    <t xml:space="preserve">    1.14 เครื่องบรรจุแม่พิมพ์ยาเหน็บ</t>
  </si>
  <si>
    <t>15PO6001/00028</t>
  </si>
  <si>
    <t>PO7009118219/8001735012</t>
  </si>
  <si>
    <t xml:space="preserve">    1.15 ตู้เก็บสารชีวเภสัชอุณหภูมิต่ำกว่าจุดเยือกแข็ง -20 องศาเซียลเซียส</t>
  </si>
  <si>
    <t>ม.อบ.(ภส)06/2560</t>
  </si>
  <si>
    <t>PO7009122120/8000066520</t>
  </si>
  <si>
    <t xml:space="preserve">    1.16 ชุดเครื่องควบคุมอุณหภูมิห้อง</t>
  </si>
  <si>
    <t>ม.อบ.(ภส)18/2560</t>
  </si>
  <si>
    <t>PO7009345028/8000221901</t>
  </si>
  <si>
    <t xml:space="preserve">    1.17 ชุดโต๊ะทำงานพร้อมตู้เก็บเอกสาร</t>
  </si>
  <si>
    <t>ม.อบ.(ภส.)19/2560</t>
  </si>
  <si>
    <t>PO7009343992/8000307391</t>
  </si>
  <si>
    <t xml:space="preserve">    1.18 เตาให้ความร้อนพร้อมชุดกวนสารละลาย</t>
  </si>
  <si>
    <t>ม.อบ.(ภส)02/2560</t>
  </si>
  <si>
    <t>PO7009122039/8001660840</t>
  </si>
  <si>
    <t xml:space="preserve">    1.19 เครื่องอบฆ่าเชื้อด้วยระบบแรงดันไอน้ำ</t>
  </si>
  <si>
    <t>ม.อบ.(ภส)03/2560</t>
  </si>
  <si>
    <t>PO7009122044/8001674984</t>
  </si>
  <si>
    <t xml:space="preserve">    1.20 เครื่องแยกวิเคราะห์สารพันธุกรรมในแนวนอน</t>
  </si>
  <si>
    <t>15PO6001/00025</t>
  </si>
  <si>
    <t>PO7009106992/8001565927</t>
  </si>
  <si>
    <t xml:space="preserve">    1.21 เครื่องอังน้ำไฟฟ้าชนิด 8 หลุม</t>
  </si>
  <si>
    <t>ม.อบ.(ภส)05/2560</t>
  </si>
  <si>
    <t>PO7009122123/8000251822</t>
  </si>
  <si>
    <t xml:space="preserve">    1.22 เครื่องวัดการดูดกลืนแสงแบบ Visiblespectrophotometer</t>
  </si>
  <si>
    <t>15PO6001/00024</t>
  </si>
  <si>
    <t>PO7009122049/8000065381</t>
  </si>
  <si>
    <t xml:space="preserve">    1.23 ชุดอ่างล้างตา</t>
  </si>
  <si>
    <t>15PO6001/00010</t>
  </si>
  <si>
    <t>PO7009122050/8001783945</t>
  </si>
  <si>
    <t xml:space="preserve">    1.24 ชุดกล้องจุลทรรศน์เทคนิคฟลูออเรสเซนต์พร้อมชุดถ่ายภาพและโปรแกรม</t>
  </si>
  <si>
    <t>ม.อบ.(ภส)12/2560</t>
  </si>
  <si>
    <t>PO7009117479/8000325193</t>
  </si>
  <si>
    <t>ประมวลผล (Fluorescentmicroscope)</t>
  </si>
  <si>
    <t xml:space="preserve">    1.25 ชุดระบบสารสนเทศเพื่อการเรียนการสอนทางเภสัชศาสตร์ที่เน้นผู้เรียนเป็นสำคัญ</t>
  </si>
  <si>
    <t>ม.อบ.(ภส.)16/2560</t>
  </si>
  <si>
    <t>e-bidding</t>
  </si>
  <si>
    <t>PO7009343986/8000252614</t>
  </si>
  <si>
    <t xml:space="preserve">    1.26 ชุดเครื่องโครมาโตกราฟีวิเคราะห์และแยกสารโดยใช้ความดันสูง (HPLC)</t>
  </si>
  <si>
    <t>ม.อบ.(ภส.)15/2560</t>
  </si>
  <si>
    <t>PO7009345026/8000510533</t>
  </si>
  <si>
    <t>รวม</t>
  </si>
  <si>
    <t>งาน/โครงการ : ผู้สำเร็จการศึกษาด้านวิทยาศาสตร์และเทคโนโลยี</t>
  </si>
  <si>
    <t>กล้องจุลทรรศน์แบบ 2 ตา(compound light microscope)</t>
  </si>
  <si>
    <t>วท.ม.อบ.02/2560</t>
  </si>
  <si>
    <t>PO7009140262/8001628960</t>
  </si>
  <si>
    <t>เครื่องตรวจสอบรอยร้าวแบบไม่ทำลายด้วยคลื่นเสียงอุลตร้าโซนิค พร้อมอุปกรณ์</t>
  </si>
  <si>
    <t>วท.ม.อบ.14/2560</t>
  </si>
  <si>
    <t>PO7009230866/8000085850</t>
  </si>
  <si>
    <t>เครื่องกวนแม่เหล็กและแผ่นให้ความร้อน (MagneticStirrer &amp; Hotplate)</t>
  </si>
  <si>
    <t>11PO6001/0007</t>
  </si>
  <si>
    <t>PO7009139463/8001591968</t>
  </si>
  <si>
    <t>อุปกรณ์กระจายสัญญาณหลัก</t>
  </si>
  <si>
    <t>11PO6001/0004</t>
  </si>
  <si>
    <t>11/26/2559</t>
  </si>
  <si>
    <t>PO7009141913/8001593157</t>
  </si>
  <si>
    <t>เควีเอ็ม สวิซต์ (KVM Switch16 port USB)</t>
  </si>
  <si>
    <t>PO7009140276/8001593153</t>
  </si>
  <si>
    <t>ชุดเครื่องมือฝึกปฎิบัติการทดสอบสมบัติเชิงกลของยางวัลคาไนซ์</t>
  </si>
  <si>
    <t>วท.ม.อบ.09/2560</t>
  </si>
  <si>
    <t>1/18/2560</t>
  </si>
  <si>
    <t>PO7009139467/8000085847</t>
  </si>
  <si>
    <t>ชุดเครื่องทดสอบหาค่าความหนืดของยางดิบและยางคอมปาวด(Mooneyviscometer)</t>
  </si>
  <si>
    <t>วท.ม.อบ.08/2560</t>
  </si>
  <si>
    <t>PO7009139470/8000085845</t>
  </si>
  <si>
    <t>ตู้ดูดความชื้นแบบอัตโนมัติ</t>
  </si>
  <si>
    <t>ตู้</t>
  </si>
  <si>
    <t>11PO6001/0009</t>
  </si>
  <si>
    <t>11/16/2559</t>
  </si>
  <si>
    <t>PO7009141921/8000085867</t>
  </si>
  <si>
    <t>เครื่องมือสอบเทียบอัตราการไหลอากาศมาตรฐาน(Primary Flow StandardCalibrator)</t>
  </si>
  <si>
    <t>วท.ม.อบ.01/2560</t>
  </si>
  <si>
    <t>PO7009104557/8000085364</t>
  </si>
  <si>
    <t>เครื่องดูดอากาศแบบพกพา(Personal Air Sampling Pump)</t>
  </si>
  <si>
    <t>11PO6001/0010</t>
  </si>
  <si>
    <t>12/16/2559</t>
  </si>
  <si>
    <t>PO7009104622/8000085838</t>
  </si>
  <si>
    <t>โปรแกรม GIS สำหรับห้องปฏิบัติการ</t>
  </si>
  <si>
    <t>ม.อบ.(วศ)07/2560</t>
  </si>
  <si>
    <t>PO7009345037/8000394814</t>
  </si>
  <si>
    <t>ชุดกล้องวัดมุมและวัดระยะอยู่ในเครื่องเดียวกันเพื่อใช้ในงานสำรวจ</t>
  </si>
  <si>
    <t>ม.อบ.(วศ)08/2560</t>
  </si>
  <si>
    <t>PO7009345049/8000334994</t>
  </si>
  <si>
    <t>เครื่องเจาะคอนกรีตแบบไฟฟ้า</t>
  </si>
  <si>
    <t>ม.อบ.(วศ)09/2560</t>
  </si>
  <si>
    <t>PO7009345524/8000329289</t>
  </si>
  <si>
    <t>เครื่องทดสอบกำลังอัดของมอร์ต้า</t>
  </si>
  <si>
    <t>PO7009345524/8000586183</t>
  </si>
  <si>
    <t xml:space="preserve">ชุดโต๊ะทดลองทางไฟฟ้าพร้อมคอนโซล(800x1800x800) </t>
  </si>
  <si>
    <t>ม.อบ.(วศ)10/2560</t>
  </si>
  <si>
    <t>PO7009345525/8000541168</t>
  </si>
  <si>
    <t>ชุดออกแบบสามมิติ</t>
  </si>
  <si>
    <t>13PR6002/000004</t>
  </si>
  <si>
    <t>PO7009345019/8000333046</t>
  </si>
  <si>
    <t>ชุดสนับสนุนการศึกษาตรวจสอบโครงสร้างวัสดุ(เลนส์พร้อมขาตั้งเลนส์)</t>
  </si>
  <si>
    <t>13PO6002/000005</t>
  </si>
  <si>
    <t>PO7009345529/8000082764</t>
  </si>
  <si>
    <t>ชุดทดลองการตกตะกอน</t>
  </si>
  <si>
    <t>ม.อบ.(วศ)02/2560</t>
  </si>
  <si>
    <t>PO7009645868/8000337004</t>
  </si>
  <si>
    <t>เครื่องวิเคราะห์สารอินทรีย์ระเหยชนิดพกพา</t>
  </si>
  <si>
    <t>ม.อบ.(วส)03/2560</t>
  </si>
  <si>
    <t>PO7009345533/8000611823</t>
  </si>
  <si>
    <t>เครื่องตรวจวัดฝุ่นละอองในบรรยากาศชนิดอ่านผลได้ทัน</t>
  </si>
  <si>
    <t>PO7009345533/8000391358</t>
  </si>
  <si>
    <t>โต๊ะปฏิบัติการพร้อมอ่างล้าง</t>
  </si>
  <si>
    <t>เครื่องปริ้นเตอร์ 3 มิติสำหรับการเรียนการสอนด้านการออกแบบอุตสาหกรรม</t>
  </si>
  <si>
    <t>20PR6003/000003</t>
  </si>
  <si>
    <t>PO7009345582/8000365072</t>
  </si>
  <si>
    <t>ระบบควบคุมทางเข้า - ออกเชื่อมต่อการทำงานระบบห้องสมุดอัตโนมัติ (RFID)</t>
  </si>
  <si>
    <t>ระบบ</t>
  </si>
  <si>
    <t>สบ.001/2560</t>
  </si>
  <si>
    <t>PO7009521599/8000526863</t>
  </si>
  <si>
    <t>เครื่องกลั่นน้ำ (water still)</t>
  </si>
  <si>
    <t>วท.ม.อบ.04/2560</t>
  </si>
  <si>
    <t>PO7009104528/8001701035</t>
  </si>
  <si>
    <t>โถบ่มจุลินทรีย์แบบไร้อากาศ (Anaerobic jar)</t>
  </si>
  <si>
    <t>11PO6001/0011</t>
  </si>
  <si>
    <t>12/17/2559</t>
  </si>
  <si>
    <t>PO7009618947/8000303260</t>
  </si>
  <si>
    <t>ดิจิตอลออสซิลโลสโคป(Digital Oscilloscope) ความถี่1GHz</t>
  </si>
  <si>
    <t>วท.ม.อบ.13/2560</t>
  </si>
  <si>
    <t>1/31/2560</t>
  </si>
  <si>
    <t>PO7009103198/8001761910</t>
  </si>
  <si>
    <t>เครื่องตัดชิ้นตัวอย่างในแนวนอน (Sliding Microtome)</t>
  </si>
  <si>
    <t>วท.ม.อบ.10/2560</t>
  </si>
  <si>
    <t>12/25/2559</t>
  </si>
  <si>
    <t>PO7009141931/8001593129</t>
  </si>
  <si>
    <t>เครื่องตัดชิ้นตัวอย่างโดยใช้มือหมุน (Rotary Microtome)</t>
  </si>
  <si>
    <t>วท.ม.อบ.11/2560</t>
  </si>
  <si>
    <t>PO7009128788/8001591958</t>
  </si>
  <si>
    <t>เครื่องทดสอบเสาเข็มแบบSeismic Test</t>
  </si>
  <si>
    <t>ม.อบ.(วศ)04/2560</t>
  </si>
  <si>
    <t>PO7009345013/8000333554</t>
  </si>
  <si>
    <t>ชุดกล้องระดับเพื่อใช้ในงานสำรวจ</t>
  </si>
  <si>
    <t>โปรแกรมคำนวณทางไฟโนต์เอเลเมนต์(MSC.NASTRAN)</t>
  </si>
  <si>
    <t>ม.อบ.(วศ)05/2560</t>
  </si>
  <si>
    <t>PO7009341286/8000394924</t>
  </si>
  <si>
    <t>โปรแกรมเขียนแบบด้วยเครื่องคอมพิวเตอร์(Solidwork/Solid (CAM)</t>
  </si>
  <si>
    <t>13PO6002/000006</t>
  </si>
  <si>
    <t>PO7009329543/8001772474</t>
  </si>
  <si>
    <t>ชุดทดลองลำดับชั้น PLC</t>
  </si>
  <si>
    <t>13PR6002/000007</t>
  </si>
  <si>
    <t>PO7009341291/8000333043</t>
  </si>
  <si>
    <t>ชุดปฏิบัติการเครื่องกลไฟฟ้า</t>
  </si>
  <si>
    <t>เครื่องส่องภาพรังสีความร้อน (THERMOSCAN)</t>
  </si>
  <si>
    <t>ม.อบ.(วศ)06/2560</t>
  </si>
  <si>
    <t>PO7009345905/8000332549</t>
  </si>
  <si>
    <t>เครื่องฉลุเจาะ CNC ขนาดเล็ก</t>
  </si>
  <si>
    <t>20PO6003/000001</t>
  </si>
  <si>
    <t>PO7009345585/8000539372</t>
  </si>
  <si>
    <t>อุปกรณ์สลับสัญญาณเครือข่ายหลัก (Core Switch)</t>
  </si>
  <si>
    <t>ม.อบ.(สค.)03/2560</t>
  </si>
  <si>
    <t>ประกาศ</t>
  </si>
  <si>
    <t>ลงนาม</t>
  </si>
  <si>
    <t>บริหารสัญญา</t>
  </si>
  <si>
    <t>PO7009354169/8000409845</t>
  </si>
  <si>
    <t>ชุดเครื่องมือแปรรูปอาหารและวิเคราะห์คุณภาพอาหาร</t>
  </si>
  <si>
    <t>ม.อบ.(กษ.)01/2560</t>
  </si>
  <si>
    <t>PO7009581548/8000816002</t>
  </si>
  <si>
    <t>อุปกรณ์กระจายสัญญาณเครือข่ายไร้สาย (AccessPoint)</t>
  </si>
  <si>
    <t>ม.อบ.(สค.)02/2560</t>
  </si>
  <si>
    <t>PO7009359309/8000128510</t>
  </si>
  <si>
    <t>วิทยาลัยแพทยศาสตร์และการสาธารณสุข</t>
  </si>
  <si>
    <t>ผลงานการให้บริการรักษาพยาบาลและส่งเสริมสุขภาพเพื่อการศึกษาและวิจัย</t>
  </si>
  <si>
    <t xml:space="preserve">  ครุภัณฑ์การศึกษา ที่มีราคาอต่อหน่วยตำกว่า 1 ล้านบาท</t>
  </si>
  <si>
    <t>1.โต๊ะปฏิบัติการพร้อมอ่างน้ำและปลั๊กไฟ</t>
  </si>
  <si>
    <t>ม.อบ.(พศ.)08/2560</t>
  </si>
  <si>
    <t>PO7009696597/8000729510</t>
  </si>
  <si>
    <t>เก้าอี้กลมห้องปฏิบัติการ</t>
  </si>
  <si>
    <t>ตัว</t>
  </si>
  <si>
    <t>ม.อบ.(พศ.)01/2560</t>
  </si>
  <si>
    <t>PO7009351468/8000334976</t>
  </si>
  <si>
    <t>ระบบภาพและเสียง (ห้องกายวิภาคศาสตร์ ) ชั้น 1</t>
  </si>
  <si>
    <t>ม.อบ.(พศ.)05/2560</t>
  </si>
  <si>
    <t>PO7009566773/8000587308</t>
  </si>
  <si>
    <t>ระบบภาพและเสียง (ห้องอเนกประสงค์) ชั้น 1</t>
  </si>
  <si>
    <t>เครื่องดองศพชนิดไม่ใช้ฟอร์มาลีนพร้อมอุปกรณ์และการติดตั้ง</t>
  </si>
  <si>
    <t xml:space="preserve"> พิจารณา TOR</t>
  </si>
  <si>
    <t>ยกเลิกการจัดหา</t>
  </si>
  <si>
    <t>เตียงผ่าศพ (อาจารย์ใหญ่)</t>
  </si>
  <si>
    <t>ม.อบ.(พศ.) 06/2560</t>
  </si>
  <si>
    <t>PO7009553450/8000546785</t>
  </si>
  <si>
    <t>เครื่องดูดไอสารเคมีเตียงผ่าศพ พร้อมระบบท่อ</t>
  </si>
  <si>
    <t>ม.อบ.(พศ.) 09/2560</t>
  </si>
  <si>
    <t>PO7009696595/8000904821</t>
  </si>
  <si>
    <t>โต๊ะปฏิบัติการติดผนังพร้อมอ่างน้ำและปลั๊กไฟ</t>
  </si>
  <si>
    <t>ม.อบ.(พศ.)02/2560</t>
  </si>
  <si>
    <t>PO7009316891/8000334983</t>
  </si>
  <si>
    <t>เครื่องพิมพ์แบบเลเซอร์พร้อมอุปกรณ์ประกอบ</t>
  </si>
  <si>
    <t>ม.อบ.(พศ.)34/2560</t>
  </si>
  <si>
    <t>PO7009226720/8001666751</t>
  </si>
  <si>
    <t>ตู้ควบคุมอุณหภูมิ 4 องศาเซลเซียส</t>
  </si>
  <si>
    <t>ม.อบ.(พศ.)50/2560</t>
  </si>
  <si>
    <t>PO7009329535/8001771489</t>
  </si>
  <si>
    <t>ตู้ดูดควัน (Fume hood)</t>
  </si>
  <si>
    <t>ม.อบ.(พศ.)03/2560</t>
  </si>
  <si>
    <t>PO7009348764/8000392201</t>
  </si>
  <si>
    <t>ระบบภาพและเสียง(ห้องสัมมนา) ชั้น 1</t>
  </si>
  <si>
    <t>ม.อบ.(พศ.) 05/2560</t>
  </si>
  <si>
    <t>ตู้เย็นเก็บพักศพสด ขนาด 9ศพ</t>
  </si>
  <si>
    <t>ม.อบ.(พศ.) 07/2560</t>
  </si>
  <si>
    <t>PO7009606868/8000507575</t>
  </si>
  <si>
    <t>รวมครุภัณฑ์</t>
  </si>
  <si>
    <t>3.ปรับปรุงอาคาร ระบบประกอบอาคาร และบริเวณโดยรอบกลุ่มอาคารคณะวิชาด้านวิทยาศาสตร์สุขภาพ</t>
  </si>
  <si>
    <t>ม.อบ.12/2560</t>
  </si>
  <si>
    <t>งวดที่1</t>
  </si>
  <si>
    <t>งวดที่2</t>
  </si>
  <si>
    <t>งวดที่3</t>
  </si>
  <si>
    <t>งวดที่ 4</t>
  </si>
  <si>
    <t>งวดที่ 5</t>
  </si>
  <si>
    <t>PO 7009492781/8000411250/8000460427/8000628082/8000876351/8001231415</t>
  </si>
  <si>
    <t>วิทยาลัยแพทย์ศาสตร์</t>
  </si>
  <si>
    <t>งาน/โครงการ : ผลิตแพทย์และพยาบาลเพิ่ม</t>
  </si>
  <si>
    <t>1. ปรับปรุงระบบประกอบอาคารและระบบสาธารณูปโภคโดยรอบอาคารศูนย์การศึกษาและวิจัยทางการแพทย์</t>
  </si>
  <si>
    <t>ม.อบ.(พศ.)16/2559</t>
  </si>
  <si>
    <t xml:space="preserve"> 25/04/59</t>
  </si>
  <si>
    <t xml:space="preserve"> 17/08/60</t>
  </si>
  <si>
    <t xml:space="preserve">PO7008162338/PO7009232401/8000270575/8000453322/8000483118/8000675024/8000814651/7010052616/8000817424/8000817436       /8001137536                         </t>
  </si>
  <si>
    <t>สำนักคอมพิวเตอร์และเครือข่าย</t>
  </si>
  <si>
    <t>1. ระบบฐานข้อมูลเพื่อบริหารจัดการของมหาวิทยาลัย</t>
  </si>
  <si>
    <t>ม.อบ.(สค)04/2559</t>
  </si>
  <si>
    <t xml:space="preserve">  28/01/59</t>
  </si>
  <si>
    <t xml:space="preserve"> 21/12/60</t>
  </si>
  <si>
    <t>PO 70078202788000194744</t>
  </si>
  <si>
    <t xml:space="preserve"> </t>
  </si>
  <si>
    <t>2. ปรับปรุงอาคาร ระบบประกอบอาคาร และบริเวณโดยรอบกลุ่มอาคารคณะวิชาด้านวิทยาศาสตร์และเทคโนโลยี</t>
  </si>
  <si>
    <t>ม.อบ.16/2560</t>
  </si>
  <si>
    <t>ประกาศเชิญชวน</t>
  </si>
  <si>
    <t>ลงนามสัญญา</t>
  </si>
  <si>
    <t>PO7009683895</t>
  </si>
  <si>
    <t>3. ระบบผลิตน้ำประปาแบบระบบปิด</t>
  </si>
  <si>
    <t>ม.อบ.14/2560</t>
  </si>
  <si>
    <t>งวดที่ 1</t>
  </si>
  <si>
    <t>งวดที่ 2</t>
  </si>
  <si>
    <t xml:space="preserve">งวดที่ 3 </t>
  </si>
  <si>
    <t>PO7009556388/8000612258/8000854512</t>
  </si>
  <si>
    <t>4. อาคารปฏิบัติการรวม</t>
  </si>
  <si>
    <t>ม.อบ.10/2558</t>
  </si>
  <si>
    <t xml:space="preserve"> 17/04/58</t>
  </si>
  <si>
    <t xml:space="preserve"> 05/02/60</t>
  </si>
  <si>
    <t>PO7006455712  PO7008437866</t>
  </si>
  <si>
    <t>PO7009017851ล่าสุด</t>
  </si>
  <si>
    <t>1. ปรับปรุงระบบจัดการของเสียและขยะอันตราย</t>
  </si>
  <si>
    <t>ม.อบ.38/2559</t>
  </si>
  <si>
    <t xml:space="preserve"> 23/03/59</t>
  </si>
  <si>
    <t xml:space="preserve"> 20/07/59</t>
  </si>
  <si>
    <t>PO 7008138629</t>
  </si>
  <si>
    <t>เบิกจ่ายแล้ว 4งวด</t>
  </si>
  <si>
    <t>2. ปรับปรุงระบบจัดการน้ำเสียบริเวณโรงอาหารกลาง</t>
  </si>
  <si>
    <t>ม.อบ.39/2559</t>
  </si>
  <si>
    <t>PO 7008138183/8000294052</t>
  </si>
  <si>
    <t>รวมสิ่งก่อสร้าง</t>
  </si>
  <si>
    <t xml:space="preserve"> -</t>
  </si>
  <si>
    <t>รวมทั้งสิ้น</t>
  </si>
  <si>
    <t>ปัญหาอุปสรรคในการดำเนินงาน (โปรดระบุโครงการ/กิจกรรม)</t>
  </si>
  <si>
    <t>1.......................................................................................................................................................................................................................................</t>
  </si>
  <si>
    <t>2.......................................................................................................................................................................................................................................</t>
  </si>
  <si>
    <t>ชื่อผู้รายงาน นายวรพล เรืองวัน    ตำแหน่ง ผู้ปฏิบัติงานบริหาร</t>
  </si>
  <si>
    <t>ผู้ตรวจสอบ   นายรัชชนน์  แกะมา</t>
  </si>
  <si>
    <t>โทรศัพท์ 045-353023                      โทรศัพท์มือถือ 083-1245127</t>
  </si>
  <si>
    <t>ตำแหน่ง  รักษาราชการแทนผู้อำนวยการกองคลัง</t>
  </si>
  <si>
    <t>E-mail address : worraphol99@hotmail.com</t>
  </si>
  <si>
    <t>รายงานผลการดำเนินงานและการใช้จ่ายเงินงบประมาณ ประจำปีงบประมาณ พ.ศ.2561</t>
  </si>
  <si>
    <t xml:space="preserve">ข้อมูล ณ วันที่ </t>
  </si>
  <si>
    <t>1.1 กระดานอัจฉริยะ ตำบลเมืองศรีไค อำเภอวารินชำราบ จังหวัดอุบลราชธานี 2 ชุด</t>
  </si>
  <si>
    <t>1.2 กี่ทอผ้าสำหรับการเรียนการสอน   ตำบลเมืองศรีไค อำเภอวารินชำราบ จังหวัดอุบลราชธานี 10 ชุด</t>
  </si>
  <si>
    <t>1.3 ชุดเครื่องมืออเนกประสงค์ Power 8 Pro   ตำบลเมืองศรีไค อำเภอวารินชำราบ จังหวัดอุบลราชธานี 10 ชุด</t>
  </si>
  <si>
    <t>1.4 ชุดโต๊ะเขียนแบบขนาด A0 และเก้าอี้กลม   ตำบลเมืองศรีไค อำเภอวารินชำราบ จังหวัดอุบลราชธานี 30 ชุด</t>
  </si>
  <si>
    <t>1.5 ระบบการ รับ-ส่ง เอกสารอิเล็กทรอนิกส์    ตำบลเมืองศรีไค อำเภอวารินชำราบ จังหวัดอุบลราชธานี 1 ชุด</t>
  </si>
  <si>
    <t>1.6 ระบบลงเวลาปฏิบัติงาน    ตำบลเมืองศรีไค อำเภอวารินชำราบ จังหวัดอุบลราชธานี 1 ชุด</t>
  </si>
  <si>
    <t>1.7 ระบบการตรวจสอบและเฝ้าระวังการทำงานของระบบสารสนเทศ Monitoring  Management System    ตำบลเมืองศรีไค อำเภอวารินชำราบ จังหวัดอุบลราชธานี 1 ชุด</t>
  </si>
  <si>
    <t>1.8 ชุดเครื่องเสียงประจำอาคารปฏิบัติการรวม  ตำบลเมืองศรีไค อำเภอวารินชำราบ จังหวัดอุบลราชธานี 1 ชุด</t>
  </si>
  <si>
    <t>1.9 ชุดโสตทัศนูปกรณ์เพื่อการศึกษา ตำบลเมืองศรีไค อำเภอวารินชำราบ จังหวัดอุบลราชธานี 1 ชุด</t>
  </si>
  <si>
    <t>2. ครุภัณฑ์การศึกษา ที่มีราคาอต่อหน่วยตั้งแต่ 1 ล้านบาท ขึ้นไป</t>
  </si>
  <si>
    <t>คณะศิลปประยุกต์และสถาปัตยกรรมศาสตร์</t>
  </si>
  <si>
    <t>คณะรัฐศาสตร์</t>
  </si>
  <si>
    <t>คณะนิติศาสตร์</t>
  </si>
  <si>
    <t>1 ระบบเครือข่ายหลักมหาวิทยาลัยเพื่อเพิ่มประสิทธิภาพการข่ายเพื่อการเรียนรู้ตลอดชีวิต   ตำบลเมืองศรีไค อำเภอวารินชำราบ จังหวัดอุบลราชธานี 1 ชุด</t>
  </si>
  <si>
    <t>2 ห้องปฏิบัติการคอมพิวเตอร์เพื่อการเรียนรู้ตลอดชีวิต   ตำบลเมืองศรีไค อำเภอวารินชำราบ จังหวัดอุบลราชธานี 1 ชุด</t>
  </si>
  <si>
    <t>3 ระบบการประชุมอิเล็กทรอนิกส์ ( E-Meeting)   ตำบลเมืองศรีไค อำเภอวารินชำราบ จังหวัดอุบลราชธานี 1 ชุด</t>
  </si>
  <si>
    <t>4 ระบบบริการนักศึกษาแบบ One Stop Service   ตำบลเมืองศรีไค อำเภอวารินชำราบ จังหวัดอุบลราชธานี 1 ชุด</t>
  </si>
  <si>
    <t>5 ชุดเครื่องเสียงสำหรับการบริหารและจัดการศึกษา  ตำบลเมืองศรีไค อำเภอวารินชำราบ จังหวัดอุบลราชธานี 1 ชุด</t>
  </si>
  <si>
    <t>คณะบริหารศาสตร์</t>
  </si>
  <si>
    <t>งาน/โครงการ : โครงการผลิตแพทย์เพิ่ม</t>
  </si>
  <si>
    <t>1.1 เครื่องวัดแสง (Digital Light Meter)  ตำบลเมืองศรีไค อำเภอวารินชำราบ จังหวัดอุบลราชธานี 5 เครื่อง</t>
  </si>
  <si>
    <t>1.2 ชุดอ่างล้างอุปกรณ์แบบราง   ตำบลเมืองศรีไค อำเภอวารินชำราบ จังหวัดอุบลราชธานี 1 ชุด</t>
  </si>
  <si>
    <t>1.3 เครื่องวัดสีในน้ำ   ตำบลเมืองศรีไค อำเภอวารินชำราบ จังหวัดอุบลราชธานี 2 เครื่อง</t>
  </si>
  <si>
    <t>1.4 เครื่องวัดโลหะหนักภาคสนาม   ตำบลเมืองศรีไค อำเภอวารินชำราบ จังหวัดอุบลราชธานี 1 เครื่อง</t>
  </si>
  <si>
    <t>1.5 เครื่องตรวจวัดควันดำรถยนต์   ตำบลเมืองศรีไค อำเภอวารินชำราบ จังหวัดอุบลราชธานี 1 เครื่อง</t>
  </si>
  <si>
    <t>1.6 ชุดเก็บตัวอย่างอากาศแบบพกพา (Personal Sampling Pump)   ตำบลเมืองศรีไค อำเภอวารินชำราบ จังหวัดอุบลราชธานี 1 ชุด</t>
  </si>
  <si>
    <t>1.7 เครื่องเก็บตัวอย่างจุลชีพในอากาศ   ตำบลเมืองศรีไค อำเภอวารินชำราบ จังหวัดอุบลราชธานี 1 เครื่อง</t>
  </si>
  <si>
    <t>1.8 เครื่องวัดค่าการนำไฟฟ้า อุณหภูมิ และปริมาณออกซิเจนในน้ำ   ตำบลเมืองศรีไค อำเภอวารินชำราบ จังหวัดอุบลราชธานี 3 เครื่อง</t>
  </si>
  <si>
    <t>1.10 ชุดเก็บตัวอย่างภาคสนาม   ตำบลเมืองศรีไค อำเภอวารินชำราบ จังหวัดอุบลราชธานี 2 ชุด</t>
  </si>
  <si>
    <t>1.11 โปรแกรมสนับสนุนการวิเคราะห์ข้อมูลเชิงพื้นที่   ตำบลเมืองศรีไค อำเภอวารินชำราบ จังหวัดอุบลราชธานี 1 โปรแกรม</t>
  </si>
  <si>
    <t>1.12 ระบบภาพและเสียงห้องประชุมอาจารย์ ชั้น 2   ตำบลเมืองศรีไค อำเภอวารินชำราบ จังหวัดอุบลราชธานี 1 ชุด</t>
  </si>
  <si>
    <t>1.13 ระบบภาพและเสียง (ห้องปฏิบัติการกลาง A) ชั้น 3   ตำบลเมืองศรีไค อำเภอวารินชำราบ จังหวัดอุบลราชธานี 1 ชุด</t>
  </si>
  <si>
    <t>1.14 ระบบภาพและเสียง (ห้องปฏิบัติการกลาง B) ชั้น 3   ตำบลเมืองศรีไค อำเภอวารินชำราบ จังหวัดอุบลราชธานี 1 ชุด</t>
  </si>
  <si>
    <t>1.15 ระบบภาพและเสียง (ห้องประชุม) ชั้น 3   ตำบลเมืองศรีไค อำเภอวารินชำราบ จังหวัดอุบลราชธานี 1 ชุด</t>
  </si>
  <si>
    <t>1.16 หูฟังชนิดสองทาง   ตำบลเมืองศรีไค อำเภอวารินชำราบ จังหวัดอุบลราชธานี 12 ชุด</t>
  </si>
  <si>
    <t>1.17 เครื่องตรวจหู ตา คอ จมูก   ตำบลเมืองศรีไค อำเภอวารินชำราบ จังหวัดอุบลราชธานี 15 เครื่อง</t>
  </si>
  <si>
    <t>1.18 เครื่องวัดความดันแบบปรอท   ตำบลเมืองศรีไค อำเภอวารินชำราบ จังหวัดอุบลราชธานี 60 เครื่อง</t>
  </si>
  <si>
    <t>1.19 เตียงตรวจโรค   ตำบลเมืองศรีไค อำเภอวารินชำราบ จังหวัดอุบลราชธานี 8 เตียง</t>
  </si>
  <si>
    <t>1.20 เครื่องปั่นเหวี่ยงเม็ดเลือดแดงอัดแน่น (Hematocrite centrifuge)   ตำบลเมืองศรีไค อำเภอวารินชำราบ จังหวัดอุบลราชธานี 1 เครื่อง</t>
  </si>
  <si>
    <t>1.21 ตู้ควบคุมอุณหภูมิ 4 องศาเซลเซียส   ตำบลเมืองศรีไค อำเภอวารินชำราบ จังหวัดอุบลราชธานี 7 ตู้</t>
  </si>
  <si>
    <t>1.22 เครื่องถ่ายเอกสารระบบดิจิตอลขาวดำ   ตำบลเมืองศรีไค อำเภอวารินชำราบ จังหวัดอุบลราชธานี 2 เครื่อง</t>
  </si>
  <si>
    <t>1.23 เครื่องปั่นเหวี่ยง (serofuge)   ตำบลเมืองศรีไค อำเภอวารินชำราบ จังหวัดอุบลราชธานี 4 เครื่อง</t>
  </si>
  <si>
    <t>1.24 เครื่องถ่ายภาพเจล (gel doc)   ตำบลเมืองศรีไค อำเภอวารินชำราบ จังหวัดอุบลราชธานี 1 เครื่อง</t>
  </si>
  <si>
    <t>1.25 หม้อนึ่งความดันฆ่าเชื้อ (Autoclave)   ตำบลเมืองศรีไค อำเภอวารินชำราบ จังหวัดอุบลราชธานี 4 เครื่อง</t>
  </si>
  <si>
    <t>1.26 เครื่องชั่ง 4 ตำแหน่ง   ตำบลเมืองศรีไค อำเภอวารินชำราบ จังหวัดอุบลราชธานี 2 เครื่อง</t>
  </si>
  <si>
    <t>1.27 เครื่องล้างอุปกรณ์ด้วยเสียง (Ultrasonic cleaner)   ตำบลเมืองศรีไค อำเภอวารินชำราบ จังหวัดอุบลราชธานี 3 เครื่อง</t>
  </si>
  <si>
    <t>1.28 เครื่องชั่งสาร ทศนิยม 2 ตำแหน่ง    ตำบลเมืองศรีไค อำเภอวารินชำราบ จังหวัดอุบลราชธานี 1 เครื่อง</t>
  </si>
  <si>
    <t>1.29 ตู้เก็บอุปกรณ์    ตำบลเมืองศรีไค อำเภอวารินชำราบ จังหวัดอุบลราชธานี 3 ตู้</t>
  </si>
  <si>
    <t>1.30 ตู้บ่มเซลล์ควบคุมอุณหภูมิ (CO2 incubator)    ตำบลเมืองศรีไค อำเภอวารินชำราบ จังหวัดอุบลราชธานี 1 เครื่อง</t>
  </si>
  <si>
    <t>1.31 ตู้ควบคุมอุณหภูมิ (-20 องศา)    ตำบลเมืองศรีไค อำเภอวารินชำราบ จังหวัดอุบลราชธานี 2 ตู้</t>
  </si>
  <si>
    <t>1.32 ชุดระบบภาพและเสียงสำหรับการเรียนการสอน    ตำบลเมืองศรีไค อำเภอวารินชำราบ จังหวัดอุบลราชธานี 1 ชุด</t>
  </si>
  <si>
    <t>1.33 หุ่นจำลองแขนสำหรับเจาะเลือดและฉีดยาเข้าเส้นเลือดดำ และให้สารน้ำ   ตำบลเมืองศรีไค อำเภอวารินชำราบ จังหวัดอุบลราชธานี 8 ชุด</t>
  </si>
  <si>
    <t>1.34 ตู้เก็บอุปกรณ์หรือสารเคมี 4 ชั้น (ชนิดบานประตูเลื่อนกระจก)   ตำบลเมืองศรีไค อำเภอวารินชำราบ จังหวัดอุบลราชธานี 10 ชุด</t>
  </si>
  <si>
    <t>1.35 ตู้เหล็กเก็บอุปกรณ์หรือสารเคมี 4 ชั้น (ชนิด สองบานประตูเปิดทึบ)  ตำบลเมืองศรีไค อำเภอวารินชำราบ จังหวัดอุบลราชธานี 10 ตู้</t>
  </si>
  <si>
    <t>1.36 ชุดเลื่อยตัดกระดูกไฟฟ้า   ตำบลเมืองศรีไค อำเภอวารินชำราบ จังหวัดอุบลราชธานี 6 ชุด</t>
  </si>
  <si>
    <t>1.37 เครื่องปั๊มลมเป่าแห้ง พร้อมติดตั้ง   ตำบลเมืองศรีไค อำเภอวารินชำราบ จังหวัดอุบลราชธานี 1 ชุด</t>
  </si>
  <si>
    <t>1.38 ตู้เก็บบล็อกพาราฟิน   ตำบลเมืองศรีไค อำเภอวารินชำราบ จังหวัดอุบลราชธานี 2 ชุด</t>
  </si>
  <si>
    <t>1.39 ตู้เก็บสไลด์   ตำบลเมืองศรีไค อำเภอวารินชำราบ จังหวัดอุบลราชธานี 5 ตู้</t>
  </si>
  <si>
    <t>1.40 ตู้เก็บอุปกรณ์ทางการแพทย์   ตำบลเมืองศรีไค อำเภอวารินชำราบ จังหวัดอุบลราชธานี 2 ตู้</t>
  </si>
  <si>
    <t>1.41 เครื่องชั่งน้ำหนักและวัดส่วนสูง   ตำบลเมืองศรีไค อำเภอวารินชำราบ จังหวัดอุบลราชธานี 2 เครื่อง</t>
  </si>
  <si>
    <t>1.42 เครื่องวัดอุหภูมิทางหูแบบดิจิตอล   ตำบลเมืองศรีไค อำเภอวารินชำราบ จังหวัดอุบลราชธานี 2 เครื่อง</t>
  </si>
  <si>
    <t>1.43 เกจ์ปรับแรงดันออกซิเจน   ตำบลเมืองศรีไค อำเภอวารินชำราบ จังหวัดอุบลราชธานี 3 เครื่อง</t>
  </si>
  <si>
    <t>1.44 รถเข็นขยะติดเชื้อ   ตำบลเมืองศรีไค อำเภอวารินชำราบ จังหวัดอุบลราชธานี 1 คัน</t>
  </si>
  <si>
    <t>1.45 รถเข็นเครื่องมือแพทย์   ตำบลเมืองศรีไค อำเภอวารินชำราบ จังหวัดอุบลราชธานี 1 คัน</t>
  </si>
  <si>
    <t>1.46 เครื่องซักผ้าอัตโนมัติขนาดใหญ่   ตำบลเมืองศรีไค อำเภอวารินชำราบ จังหวัดอุบลราชธานี 1 เครื่อง</t>
  </si>
  <si>
    <t>1.47 เครื่องอบผ้าอัตโนมัติ   ตำบลเมืองศรีไค อำเภอวารินชำราบ จังหวัดอุบลราชธานี 1 เครื่อง</t>
  </si>
  <si>
    <t>1.48 ตู้เย็นเก็บยา  2 บาน   ตำบลเมืองศรีไค อำเภอวารินชำราบ จังหวัดอุบลราชธานี 2 ตู้</t>
  </si>
  <si>
    <t>1.49 ชั้นเหล็ก 5 ชั้น   ตำบลเมืองศรีไค อำเภอวารินชำราบ จังหวัดอุบลราชธานี 5 ตู้</t>
  </si>
  <si>
    <t>1.50 เครื่องซักผ้าอัตโนมัติ   ตำบลเมืองศรีไค อำเภอวารินชำราบ จังหวัดอุบลราชธานี 1 เครื่อง</t>
  </si>
  <si>
    <t>1.51 ตู้ล็อคเกอร์  ตำบลเมืองศรีไค อำเภอวารินชำราบ จังหวัดอุบลราชธานี 20 ตู้</t>
  </si>
  <si>
    <t>1.52 ชุดโต๊ะทำงานพร้อมตู้   ตำบลเมืองศรีไค อำเภอวารินชำราบ จังหวัดอุบลราชธานี 24 ชุด</t>
  </si>
  <si>
    <t>1.53 ตู้ปลอดเชื้อ class II (Biosafty cabinate class II)   ตำบลเมืองศรีไค อำเภอวารินชำราบ จังหวัดอุบลราชธานี 2 เครื่อง</t>
  </si>
  <si>
    <t>1.54 ตู้อบลมร้อน (universal oven with fan)   ตำบลเมืองศรีไค อำเภอวารินชำราบ จังหวัดอุบลราชธานี 3 ตู้</t>
  </si>
  <si>
    <t>1.55 เครื่องวัดสภาวะความเป็นกรด-ด่าง   ตำบลเมืองศรีไค อำเภอวารินชำราบ จังหวัดอุบลราชธานี 2 เครื่อง</t>
  </si>
  <si>
    <t>1.56 เครื่องเผาฆ่าเชื้อด้วยไฟฟ้า (Loop sterlilizer)   ตำบลเมืองศรีไค อำเภอวารินชำราบ จังหวัดอุบลราชธานี 3 เครื่อง</t>
  </si>
  <si>
    <t>1.57 เครื่องทำความร้อนแบบมีแม่เหล็ก (Hotplate Stirrer)   ตำบลเมืองศรีไค อำเภอวารินชำราบ จังหวัดอุบลราชธานี 3 เครื่อง</t>
  </si>
  <si>
    <t>1.58 อ่างน้ำควบคุมอุณหภูมิ (water bath)   ตำบลเมืองศรีไค อำเภอวารินชำราบ จังหวัดอุบลราชธานี 1 เครื่อง</t>
  </si>
  <si>
    <t>1.59 อ่างน้ำควบคุมอุณหภูมิขนาดใหญ่ (water bath)   ตำบลเมืองศรีไค อำเภอวารินชำราบ จังหวัดอุบลราชธานี 1 เครื่อง</t>
  </si>
  <si>
    <t>1.60 เครื่องควบคุมอุณหภูมิชนิดแห้ง (dry bath)   ตำบลเมืองศรีไค อำเภอวารินชำราบ จังหวัดอุบลราชธานี 2 เครื่อง</t>
  </si>
  <si>
    <t>1.61 เครื่องปั่นเหวี่ยงตกตะกอนสำหรับ 1.5 microcentrifuge tube   ตำบลเมืองศรีไค อำเภอวารินชำราบ จังหวัดอุบลราชธานี 2 เครื่อง</t>
  </si>
  <si>
    <t>1.62 เครื่องปั่นเหวี่ยงตกตะกอนแบบควบคุมอุณหภูมิแบบตั้งพื้น (High Speed Refrigerated Centrifuge)   ตำบลเมืองศรีไค อำเภอวารินชำราบ จังหวัดอุบลราชธานี 1 เครื่อง</t>
  </si>
  <si>
    <t>1.63 เครื่องดูดจ่ายสารละลายอัตโนมัติชนิดอิเล็คทรอนิคส์แบบ 12 ช่อง   ตำบลเมืองศรีไค อำเภอวารินชำราบ จังหวัดอุบลราชธานี 3 ชุด</t>
  </si>
  <si>
    <t>1.64 เครื่องดูดจ่ายสารละลายอัตโนมัติ   ตำบลเมืองศรีไค อำเภอวารินชำราบ จังหวัดอุบลราชธานี 4 ชุด</t>
  </si>
  <si>
    <t>1.65 เครื่องเพิ่มปริมาณดีเอ็นเอโดยวิธี PCR (Thermal cycle)   ตำบลเมืองศรีไค อำเภอวารินชำราบ จังหวัดอุบลราชธานี 1 เครื่อง</t>
  </si>
  <si>
    <t>1.66 เครื่องเพิ่มปริมาณดีเอ็นเอโดยเทคนิค PCR  (gradient Thermal cycle)  ตำบลเมืองศรีไค อำเภอวารินชำราบ จังหวัดอุบลราชธานี 1 เครื่อง</t>
  </si>
  <si>
    <t>1.67 เครื่องถ่ายโอน DNA เข้าสู่แบคทีเรียและ cell เพาะเลี้ยง (Electroporation)   ตำบลเมืองศรีไค อำเภอวารินชำราบ จังหวัดอุบลราชธานี 1 เครื่อง</t>
  </si>
  <si>
    <t>1.68 ชุดแยก DNA  (electrophoresis สำหรับ DNA พร้อม Power Supply)   ตำบลเมืองศรีไค อำเภอวารินชำราบ จังหวัดอุบลราชธานี 2 เครื่อง</t>
  </si>
  <si>
    <t>1.69 เครื่องวัดความขุ่นของน้ำ (ภาคสนาม)   ตำบลเมืองศรีไค อำเภอวารินชำราบ จังหวัดอุบลราชธานี 2 เครื่อง</t>
  </si>
  <si>
    <t>1.9 ชุดโต๊ะประชุมพร้อมเก้าอี้   ตำบลเมืองศรีไค อำเภอวารินชำราบ จังหวัดอุบลราชธานี 1 ชุด</t>
  </si>
  <si>
    <t>กรม</t>
  </si>
  <si>
    <t>เตียง</t>
  </si>
  <si>
    <t>ครื่อง</t>
  </si>
  <si>
    <t>1 เครื่องดูดจ่ายสารละลาย (Pipet Controller)   ตำบลเมืองศรีไค อำเภอวารินชำราบ จังหวัดอุบลราชธานี 4 ชุด</t>
  </si>
  <si>
    <t>2 ระบบภาพและเสียง (ห้องวิจัย) ชั้น 2   ตำบลเมืองศรีไค อำเภอวารินชำราบ จังหวัดอุบลราชธานี 1 ชุด</t>
  </si>
  <si>
    <t>3 ครุภัณฑ์การแพทย์ที่มีราคาต่อหน่วยต่ำกว่า 1 ล้านบาท</t>
  </si>
  <si>
    <t>3.1 เก้าอี้ประชุมแบบมีเลคเชอร์  ตำบลเมืองศรีไค อำเภอวารินชำราบ จังหวัดอุบลราชธานี 156 ตัว</t>
  </si>
  <si>
    <t>3.2 เก้าอี้เลคเชอร์   ตำบลเมืองศรีไค อำเภอวารินชำราบ จังหวัดอุบลราชธานี 254 ตัว</t>
  </si>
  <si>
    <t>โครงการ : โครงการเพิ่มศักยภาพการให้บริการทางด้านสาธารณสุข</t>
  </si>
  <si>
    <t>ครุภัณฑ์การแพทย์</t>
  </si>
  <si>
    <t>1.1 ตู้อุปกรณ์ขนาดเล็ก   ตำบลเมืองศรีไค อำเภอวารินชำราบ จังหวัดอุบลราชธานี 2 ตู้</t>
  </si>
  <si>
    <t>1.2 เก้าอี้ประชุมแบบมีเลคเชอร์  ตำบลเมืองศรีไค อำเภอวารินชำราบ จังหวัดอุบลราชธานี 4 ตัว</t>
  </si>
  <si>
    <t>1.3 เก้าอี้เลคเชอร์   ตำบลเมืองศรีไค อำเภอวารินชำราบ จังหวัดอุบลราชธานี 16 ตัว</t>
  </si>
  <si>
    <t>1.4 ชุดเครื่องสำรองไฟสำหรับอุปกรณ์วิทยาศาสตร์   ตำบลเมืองศรีไค อำเภอวารินชำราบ จังหวัดอุบลราชธานี 2 ชุด</t>
  </si>
  <si>
    <t>1.5 เครื่องพิมพ์ชนิดเลเซอร์ หรือชนิด LED สีแบบ network ตำบลเมืองศรีไค อำเภอวารินชำราบ จังหวัดอุบลราชธานี 3 เครื่อง</t>
  </si>
  <si>
    <t>1.6 เครื่องพิมพ์ Multifunction ชนิดเลเซอร์ หรือชนิด LED ขาวดำ  ตำบลเมืองศรีไค อำเภอวารินชำราบ จังหวัดอุบลราชธานี 7 เครื่อง</t>
  </si>
  <si>
    <t>1.7 หุ่นจำลองฉีดยาเข้ากล้ามเนื้อสะโพก  ตำบลเมืองศรีไค อำเภอวารินชำราบ จังหวัดอุบลราชธานี 4 ชุด</t>
  </si>
  <si>
    <t>1.8 หุ่นจำลองขาสำหรับฝึกเย็บแผล   ตำบลเมืองศรีไค อำเภอวารินชำราบ จังหวัดอุบลราชธานี 5 ชุด</t>
  </si>
  <si>
    <t>1.9 หุ่นจำลองให้อาหารทางสายยาง  ตำบลเมืองศรีไค อำเภอวารินชำราบ จังหวัดอุบลราชธานี 2 ชุด</t>
  </si>
  <si>
    <t>1.10 หุ่นจำลองฝึกสวนปัสสาวะหญิง   ตำบลเมืองศรีไค อำเภอวารินชำราบ จังหวัดอุบลราชธานี 7 ชุด</t>
  </si>
  <si>
    <t>1.11 หุ่นจำลองฝึกสวนปัสสาวะชาย   ตำบลเมืองศรีไค อำเภอวารินชำราบ จังหวัดอุบลราชธานี 10 ชุด</t>
  </si>
  <si>
    <t>1.12 กล้องจุลทรรศน์ 3 กระบอกตา พร้อมชุดถ่ายทอดสัญญาณดิจิตอล แบบ HDMI   ตำบลเมืองศรีไค อำเภอวารินชำราบ จังหวัดอุบลราชธานี 1 ชุด</t>
  </si>
  <si>
    <t>1.13 เครื่องทำลายเอกสาร แบบทำลายครั้งละไม่น้อยกว่า 8 แผ่น  ตำบลเมืองศรีไค อำเภอวารินชำราบ จังหวัดอุบลราชธานี 1 เครื่อง</t>
  </si>
  <si>
    <t>1.14 ตู้กดน้ำร้อน น้ำเย็นแบบดั้งเดิม   ตำบลเมืองศรีไค อำเภอวารินชำราบ จังหวัดอุบลราชธานี 1 ตู้</t>
  </si>
  <si>
    <t>1.15 ตู้เก็บเอกสาร 4 ลิ้นชัก   ตำบลเมืองศรีไค อำเภอวารินชำราบ จังหวัดอุบลราชธานี 2 ตู้</t>
  </si>
  <si>
    <t>1.16 ชั้นวาง 3 ชั้น   ตำบลเมืองศรีไค อำเภอวารินชำราบ จังหวัดอุบลราชธานี 2 อัน</t>
  </si>
  <si>
    <t>1.17 ชุดโซฟารับแขก   ตำบลเมืองศรีไค อำเภอวารินชำราบ จังหวัดอุบลราชธานี 2 ชุด</t>
  </si>
  <si>
    <t>1.18 ชุดพาทิชั่น 3 แผ่น   ตำบลเมืองศรีไค อำเภอวารินชำราบ จังหวัดอุบลราชธานี 10 ชุด</t>
  </si>
  <si>
    <t>1.19 กรอบแสดงแผนผังองค์กร   ตำบลเมืองศรีไค อำเภอวารินชำราบ จังหวัดอุบลราชธานี 1 อัน</t>
  </si>
  <si>
    <t>1.20 กระดานไวท์บอร์ดแบบมีล้อเลื่อน   ตำบลเมืองศรีไค อำเภอวารินชำราบ จังหวัดอุบลราชธานี 4 อัน</t>
  </si>
  <si>
    <t>1.21 ชุดเคาน์เตอร์ประชาสัมพันธ์   ตำบลเมืองศรีไค อำเภอวารินชำราบ จังหวัดอุบลราชธานี 1 ชุด</t>
  </si>
  <si>
    <t>1.22 ฉากกรองแสง   ตำบลเมืองศรีไค อำเภอวารินชำราบ จังหวัดอุบลราชธานี 2 ชุด</t>
  </si>
  <si>
    <t>1.23  ชุดเคาน์เตอร์พยาบาลขนาดเล็ก   ตำบลเมืองศรีไค อำเภอวารินชำราบ จังหวัดอุบลราชธานี 9 ชุด</t>
  </si>
  <si>
    <t>1.24 ตู้อุปกรณ์ชิดเสา   ตำบลเมืองศรีไค อำเภอวารินชำราบ จังหวัดอุบลราชธานี 1 ชุด</t>
  </si>
  <si>
    <t>1.25 ตู้อุปกรณ์และอ่างล้าง   ตำบลเมืองศรีไค อำเภอวารินชำราบ จังหวัดอุบลราชธานี 1 ชุด</t>
  </si>
  <si>
    <t>1.26 เคาน์เตอร์อ่างล้างมือขนาดเล็ก   ตำบลเมืองศรีไค อำเภอวารินชำราบ จังหวัดอุบลราชธานี 31 ชุด</t>
  </si>
  <si>
    <t>1.27  เคาน์เตอร์อ่างล้างมือขนาดใหญ่   ตำบลเมืองศรีไค อำเภอวารินชำราบ จังหวัดอุบลราชธานี 3 ชุด</t>
  </si>
  <si>
    <t>1.28  ตู้เวชภัณฑ์ขนาดกลาง   ตำบลเมืองศรีไค อำเภอวารินชำราบ จังหวัดอุบลราชธานี 5 ตู้</t>
  </si>
  <si>
    <t>1.29  ชั้นเก็บอุปกรณ์   ตำบลเมืองศรีไค อำเภอวารินชำราบ จังหวัดอุบลราชธานี 1 ชุด</t>
  </si>
  <si>
    <t>1.30 เคาน์เตอร์อินเตอร์เน็ตขนาดใหญ่   ตำบลเมืองศรีไค อำเภอวารินชำราบ จังหวัดอุบลราชธานี 1 ชุด</t>
  </si>
  <si>
    <t>1.31 ตู้เวชภัณฑ์ขนาดเล็ก  ตำบลเมืองศรีไค อำเภอวารินชำราบ จังหวัดอุบลราชธานี 3 ตู้</t>
  </si>
  <si>
    <t>1.32 เคาน์เตอร์จ่ายยา   ตำบลเมืองศรีไค อำเภอวารินชำราบ จังหวัดอุบลราชธานี 1 ชุด</t>
  </si>
  <si>
    <t>1.33 ตู้เอกสารขนาดใหญ่   ตำบลเมืองศรีไค อำเภอวารินชำราบ จังหวัดอุบลราชธานี 2 ตู้</t>
  </si>
  <si>
    <t>1.34  เคาน์เตอร์ Pantry และอ่างล้างขนาดเล็ก   ตำบลเมืองศรีไค อำเภอวารินชำราบ จังหวัดอุบลราชธานี 1 ชุด</t>
  </si>
  <si>
    <t>1.35 เคาน์เตอร์ Pantry ขนาดเล็ก   ตำบลเมืองศรีไค อำเภอวารินชำราบ จังหวัดอุบลราชธานี 1 ชุด</t>
  </si>
  <si>
    <t>1.36 ตู้เก็บอุปกรณ์    ตำบลเมืองศรีไค อำเภอวารินชำราบ จังหวัดอุบลราชธานี 1 ตู้</t>
  </si>
  <si>
    <t>1.37 เคาน์เตอร์ Pantry ขนาดกลาง   ตำบลเมืองศรีไค อำเภอวารินชำราบ จังหวัดอุบลราชธานี 1 ชุด</t>
  </si>
  <si>
    <t>1.38  ตู้เตี้ยห้องประชุม   ตำบลเมืองศรีไค อำเภอวารินชำราบ จังหวัดอุบลราชธานี 1 ตู้</t>
  </si>
  <si>
    <t>1.39 ชุดเคาน์เตอร์พยาบาลขนาดใหญ่   ตำบลเมืองศรีไค อำเภอวารินชำราบ จังหวัดอุบลราชธานี 1 ชุด</t>
  </si>
  <si>
    <t>1.40  โต๊ะLAB พร้อมอ่างล้าง   ตำบลเมืองศรีไค อำเภอวารินชำราบ จังหวัดอุบลราชธานี 1 ชุด</t>
  </si>
  <si>
    <t>1.41 ตู้เวชภัณฑ์พร้อมอ่างล้างขนาดเล็ก   ตำบลเมืองศรีไค อำเภอวารินชำราบ จังหวัดอุบลราชธานี 3 ชุด</t>
  </si>
  <si>
    <t>1.42 ตู้เตี้ยเก็บเวชภัณฑ์   ตำบลเมืองศรีไค อำเภอวารินชำราบ จังหวัดอุบลราชธานี 1 ตู้</t>
  </si>
  <si>
    <t>1.43 ฉากกั้นสายตาขนาดเล็ก  ตำบลเมืองศรีไค อำเภอวารินชำราบ จังหวัดอุบลราชธานี 2 ชุด</t>
  </si>
  <si>
    <t>1.44 ชุดล็อคเกอร์และโต๊ะแต่งตัว   ตำบลเมืองศรีไค อำเภอวารินชำราบ จังหวัดอุบลราชธานี 1 ชุด</t>
  </si>
  <si>
    <t>1.45  ตู้เครื่องมือและเวชภัณฑ์ขนาดใหญ่   ตำบลเมืองศรีไค อำเภอวารินชำราบ จังหวัดอุบลราชธานี 1 ชุด</t>
  </si>
  <si>
    <t>1.46 ตู้เครื่องมือและเวชภัณฑ์ขนาดเล็ก   ตำบลเมืองศรีไค อำเภอวารินชำราบ จังหวัดอุบลราชธานี 3 ชุด</t>
  </si>
  <si>
    <t>1.47  ตู้เวชภัณฑ์พร้อมอ่างล้างขนาดใหญ่   ตำบลเมืองศรีไค อำเภอวารินชำราบ จังหวัดอุบลราชธานี 1 ชุด</t>
  </si>
  <si>
    <t>1.48 ฉากกั้นสายตาขนาดใหญ่   ตำบลเมืองศรีไค อำเภอวารินชำราบ จังหวัดอุบลราชธานี 1 ชุด</t>
  </si>
  <si>
    <t>1.49  เคาน์เตอร์อินเตอร์เน็ตขนาดเล็ก   ตำบลเมืองศรีไค อำเภอวารินชำราบ จังหวัดอุบลราชธานี 1 ชุด</t>
  </si>
  <si>
    <t>1.50 ตู้เวชภัณฑ์ขนาดใหญ่   ตำบลเมืองศรีไค อำเภอวารินชำราบ จังหวัดอุบลราชธานี 3 ตู้</t>
  </si>
  <si>
    <t>1.51  ตู้เอกสารขนาดเล็ก   ตำบลเมืองศรีไค อำเภอวารินชำราบ จังหวัดอุบลราชธานี 1 ตู้</t>
  </si>
  <si>
    <t>1.52 โต๊ะดูฟิล์มเอกซ์เรย์   ตำบลเมืองศรีไค อำเภอวารินชำราบ จังหวัดอุบลราชธานี 1 ตัว</t>
  </si>
  <si>
    <t>1.53 ตู้เวชภัณฑ์ติดผนัง   ตำบลเมืองศรีไค อำเภอวารินชำราบ จังหวัดอุบลราชธานี 1 ตู้</t>
  </si>
  <si>
    <t>1.54 โต๊ะคัดแยกพร้อมอ่างล้าง   ตำบลเมืองศรีไค อำเภอวารินชำราบ จังหวัดอุบลราชธานี 1 ตัว</t>
  </si>
  <si>
    <t>1.55 ตู้เก็บของ   ตำบลเมืองศรีไค อำเภอวารินชำราบ จังหวัดอุบลราชธานี 1 ตู้</t>
  </si>
  <si>
    <t>1.56 ตู้อุปกรณ์เจาะเลือด   ตำบลเมืองศรีไค อำเภอวารินชำราบ จังหวัดอุบลราชธานี 1 ตู้</t>
  </si>
  <si>
    <t>1.57 โต๊ะเจาะเลือดขนาดเล็ก   ตำบลเมืองศรีไค อำเภอวารินชำราบ จังหวัดอุบลราชธานี 2 ตัว</t>
  </si>
  <si>
    <t>1.58 โต๊ะเจาะเลือดขนาดใหญ่   ตำบลเมืองศรีไค อำเภอวารินชำราบ จังหวัดอุบลราชธานี 1 ตัว</t>
  </si>
  <si>
    <t>1.59  ตู้หนังสือคู่มือ   ตำบลเมืองศรีไค อำเภอวารินชำราบ จังหวัดอุบลราชธานี 1 ชุด</t>
  </si>
  <si>
    <t>1.60 เคาน์เตอร์ Pantry ขนาดใหญ่   ตำบลเมืองศรีไค อำเภอวารินชำราบ จังหวัดอุบลราชธานี 1 ชุด</t>
  </si>
  <si>
    <t>1.61 ตู้อุปกรณ์ขนาดใหญ่   ตำบลเมืองศรีไค อำเภอวารินชำราบ จังหวัดอุบลราชธานี 1 ตัว</t>
  </si>
  <si>
    <t>1.62  เคาน์เตอร์ Pantry และอ่างล้างขนาดกลาง   ตำบลเมืองศรีไค อำเภอวารินชำราบ จังหวัดอุบลราชธานี 1 ชุด</t>
  </si>
  <si>
    <t>1.63 เคาน์เตอร์ Pantry และอ่างล้างขนาดใหญ่   ตำบลเมืองศรีไค อำเภอวารินชำราบ จังหวัดอุบลราชธานี 1 ชุด</t>
  </si>
  <si>
    <t>1.64 โต๊ะข้าง   ตำบลเมืองศรีไค อำเภอวารินชำราบ จังหวัดอุบลราชธานี 81 ตัว</t>
  </si>
  <si>
    <t>1.65 อาร์มแชร์พักคอย   ตำบลเมืองศรีไค อำเภอวารินชำราบ จังหวัดอุบลราชธานี 8 ตัว</t>
  </si>
  <si>
    <t>1.66  โต๊ะกลาง   ตำบลเมืองศรีไค อำเภอวารินชำราบ จังหวัดอุบลราชธานี 10 ตัว</t>
  </si>
  <si>
    <t>1.67 ล็อกเกอร์   ตำบลเมืองศรีไค อำเภอวารินชำราบ จังหวัดอุบลราชธานี 5 ตู้</t>
  </si>
  <si>
    <t>1.68 โต๊ะวางเครื่องคอมพิวเตอร์ควบคุมเครื่องเอกซเรย์  (Control)   ตำบลเมืองศรีไค อำเภอวารินชำราบ จังหวัดอุบลราชธานี 1 ตัว</t>
  </si>
  <si>
    <t>1.69 เก้าอี้สตูลสูง   ตำบลเมืองศรีไค อำเภอวารินชำราบ จังหวัดอุบลราชธานี 17 ตัว</t>
  </si>
  <si>
    <t>1.70  ตู้เอกสารรางลิ้นชัก   ตำบลเมืองศรีไค อำเภอวารินชำราบ จังหวัดอุบลราชธานี 3 ตัว</t>
  </si>
  <si>
    <t>1.71  ตู้เอกสารบานเลื่อน   ตำบลเมืองศรีไค อำเภอวารินชำราบ จังหวัดอุบลราชธานี 5 ตัว</t>
  </si>
  <si>
    <t>1.72 ชั้นสต๊อกยา   ตำบลเมืองศรีไค อำเภอวารินชำราบ จังหวัดอุบลราชธานี 2 ที่</t>
  </si>
  <si>
    <t>1.73 โต๊ะจัดยาและชั้นเก็บ   ตำบลเมืองศรีไค อำเภอวารินชำราบ จังหวัดอุบลราชธานี 8 ชุด</t>
  </si>
  <si>
    <t>1.74  โต๊ะประชุม 8 ที่นั่ง   ตำบลเมืองศรีไค อำเภอวารินชำราบ จังหวัดอุบลราชธานี 1 ตัว</t>
  </si>
  <si>
    <t>1.75  เก้าอี้ประชุม   ตำบลเมืองศรีไค อำเภอวารินชำราบ จังหวัดอุบลราชธานี 8 ตัว</t>
  </si>
  <si>
    <t>1.76 ตู้เก็บอุปกรณ์และวัสดุทางการแพทย์ (Supply)   ตำบลเมืองศรีไค อำเภอวารินชำราบ จังหวัดอุบลราชธานี 1 ชุด</t>
  </si>
  <si>
    <t>1.77 ตู้เวชภัณฑ์   ตำบลเมืองศรีไค อำเภอวารินชำราบ จังหวัดอุบลราชธานี 3 ตู้</t>
  </si>
  <si>
    <t>1.78 ชั้นวางผลิตภัณฑ์   ตำบลเมืองศรีไค อำเภอวารินชำราบ จังหวัดอุบลราชธานี 2 ที่</t>
  </si>
  <si>
    <t>1.79  เก้าอี้สตูลเอกซ์เรย์  ตำบลเมืองศรีไค อำเภอวารินชำราบ จังหวัดอุบลราชธานี 1 ตัว</t>
  </si>
  <si>
    <t>1.80  เก้าอี้สตูล   ตำบลเมืองศรีไค อำเภอวารินชำราบ จังหวัดอุบลราชธานี 3 ตัว</t>
  </si>
  <si>
    <t>1.81 โต๊ะโต๊ะวางอุปกรณ์ทดสอบเลือด (X-Matching)   ตำบลเมืองศรีไค อำเภอวารินชำราบ จังหวัดอุบลราชธานี 2 ตัว</t>
  </si>
  <si>
    <t>1.82 ชั้นวางของ   ตำบลเมืองศรีไค อำเภอวารินชำราบ จังหวัดอุบลราชธานี 2 ที่</t>
  </si>
  <si>
    <t>1.83 โต๊ะอาหาร   ตำบลเมืองศรีไค อำเภอวารินชำราบ จังหวัดอุบลราชธานี 2 ตัว</t>
  </si>
  <si>
    <t>1.84  เตียง 2 ชั้น   ตำบลเมืองศรีไค อำเภอวารินชำราบ จังหวัดอุบลราชธานี 1 หลัง</t>
  </si>
  <si>
    <t>1.85  โต๊ะหนังสือ   ตำบลเมืองศรีไค อำเภอวารินชำราบ จังหวัดอุบลราชธานี 1 ตัว</t>
  </si>
  <si>
    <t>1.86 ชุดแยกโปรตีน  (electrophoresis สำหรับโปรตีน พร้อม Power Supply)   ตำบลเมืองศรีไค อำเภอวารินชำราบ จังหวัดอุบลราชธานี 1 ชุด</t>
  </si>
  <si>
    <t>1.87 ถาดรองศพดอง เก็บตามชั้น   ตำบลเมืองศรีไค อำเภอวารินชำราบ จังหวัดอุบลราชธานี 20 ชุด</t>
  </si>
  <si>
    <t>1.88  ตู้สำหรับตั้งโชว์พิพิธภัณฑ์ตัวอย่าง   ตำบลเมืองศรีไค อำเภอวารินชำราบ จังหวัดอุบลราชธานี 10 ตู้</t>
  </si>
  <si>
    <t>1.89  อุปกรณ์ควบคุมการกระจายสัญญาณไร้สาย   ตำบลเมืองศรีไค อำเภอวารินชำราบ จังหวัดอุบลราชธานี 14 เครื่อง</t>
  </si>
  <si>
    <t>1.90 อุปกรณ์กระจายสัญญาณ (L3 Switch) ขนาด 26 ช่อง   ตำบลเมืองศรีไค อำเภอวารินชำราบ จังหวัดอุบลราชธานี 6 เครื่อง</t>
  </si>
  <si>
    <t>1.91 จอมอนิเตอร์ ขนาด 24 นิ้ว สำหรับอ่านฟิล์ม   ตำบลเมืองศรีไค อำเภอวารินชำราบ จังหวัดอุบลราชธานี 10 เครื่อง</t>
  </si>
  <si>
    <t>1.92  ม่านกั้นเตียงผู้ป่วย   ตำบลเมืองศรีไค อำเภอวารินชำราบ จังหวัดอุบลราชธานี 15 ชุด</t>
  </si>
  <si>
    <t>1.93 ม่านปรับแสง   ตำบลเมืองศรีไค อำเภอวารินชำราบ จังหวัดอุบลราชธานี 5 ชุด</t>
  </si>
  <si>
    <t>1.94 ชุดโต๊ะ-เก้าอี้สำหรับแพทย์และเจ้าหน้าที่เพื่อให้บริการทางการแพทย์  ตำบลเมืองศรีไค อำเภอวารินชำราบ จังหวัดอุบลราชธานี 1 ชุด</t>
  </si>
  <si>
    <t>1.95 ชุดโต๊ะ-เก้าอี้ทำงานของเจ้าหน้าที่  ตำบลเมืองศรีไค อำเภอวารินชำราบ จังหวัดอุบลราชธานี 1 ชุด</t>
  </si>
  <si>
    <t>อัน</t>
  </si>
  <si>
    <t>ที่</t>
  </si>
  <si>
    <t>ลัง</t>
  </si>
  <si>
    <t>1 ตู้ปลอดเชื้อ class III (Biosafty cabinate class III)   ตำบลเมืองศรีไค อำเภอวารินชำราบ จังหวัดอุบลราชธานี 1 เครื่อง</t>
  </si>
  <si>
    <t>2 ชุดลานเวทีกิจกรรม   ตำบลเมืองศรีไค อำเภอวารินชำราบ จังหวัดอุบลราชธานี 1 ชุด</t>
  </si>
  <si>
    <t>3 ชุดโต๊ะ-เก้าอี้สำหรับห้องปฏิบัติการ   ตำบลเมืองศรีไค อำเภอวารินชำราบ จังหวัดอุบลราชธานี 1 ชุด</t>
  </si>
  <si>
    <t>4 ชุดเก้าอี้สำหรับผู้รับบริการ  ตำบลเมืองศรีไค อำเภอวารินชำราบ จังหวัดอุบลราชธานี 1 ชุด</t>
  </si>
  <si>
    <t>โครงการ : โครงการวิจัยเพื่อพัฒนาโครงสร้างพื้นฐาน บุคลากรและระบบมาตรฐานการวิจัย</t>
  </si>
  <si>
    <t>1.1 เครื่องล้างเครื่องแก้ว (Glassware Washer) ตำบลเมืองศรีไค อำเภอวารินชำราบ จังหวัดอุบลราชธานี 1 เครื่อง</t>
  </si>
  <si>
    <t>1.2 เครื่องควบคุมความชื้น (Dehumidifier)   ตำบลเมืองศรีไค อำเภอวารินชำราบ จังหวัดอุบลราชธานี 7 เครื่อง</t>
  </si>
  <si>
    <t>1.3 เครื่องวัดอุณหภูมิและความชื้นสัมพัทธ์ (Temperature and Humidity Data Logger)  ตำบลเมืองศรีไค อำเภอวารินชำราบ จังหวัดอุบลราชธานี 20 เครื่อง</t>
  </si>
  <si>
    <t>1.4 เครื่องตีตัวอย่าง (Stomacher) ตำบลเมืองศรีไค อำเภอวารินชำราบ จังหวัดอุบลราชธานี 1 เครื่อง</t>
  </si>
  <si>
    <t>1.5 เครื่องนับจำนวนจุลินทรีย์ (Colony Counter)   ตำบลเมืองศรีไค อำเภอวารินชำราบ จังหวัดอุบลราชธานี 1 เครื่อง</t>
  </si>
  <si>
    <t>1.6 เครื่องชั่ง 4 ตำแหน่ง (Analytical Balance)  ตำบลเมืองศรีไค อำเภอวารินชำราบ จังหวัดอุบลราชธานี 2 เครื่อง</t>
  </si>
  <si>
    <t>1.7 เครื่องชั่ง 2 ตำแหน่ง (Precision Balance)  ตำบลเมืองศรีไค อำเภอวารินชำราบ จังหวัดอุบลราชธานี 2 เครื่อง</t>
  </si>
  <si>
    <t>1.8 ตู้ปลอดชื้อ Class II  (Biosafety Cabinet Class II )  ตำบลเมืองศรีไค อำเภอวารินชำราบ จังหวัดอุบลราชธานี 3 เครื่อง</t>
  </si>
  <si>
    <t>1.9 อุปกรณ์ประกอบเครื่องวัดการเรืองแสงของสาร  ตำบลเมืองศรีไค อำเภอวารินชำราบ จังหวัดอุบลราชธานี 1 ชุด</t>
  </si>
  <si>
    <t>1.10 เครื่องแยกสารด้วยกระแสไฟฟ้าในแนวดิ่ง (Vertical Electrophoresis) พร้อม Power supply   ตำบลเมืองศรีไค อำเภอวารินชำราบ จังหวัดอุบลราชธานี 2 ชุด</t>
  </si>
  <si>
    <t>1.11 เครื่องกรองแบบอัลตราฟิลเตรชัน (Ultrafiltration, UF)  ตำบลเมืองศรีไค อำเภอวารินชำราบ จังหวัดอุบลราชธานี 1 เครื่อง</t>
  </si>
  <si>
    <t>1.12 ชุดแยกโปรตีนด้วยกระแสไฟฟ้า 2 มิติ  (2-Dimension  Electrophoresis) ตำบลเมืองศรีไค อำเภอวารินชำราบ จังหวัดอุบลราชธานี 1 ชุด</t>
  </si>
  <si>
    <t>1.13 เครื่องเคลื่อนย้ายโมเลกุลด้วยกระแสไฟฟ้า (Semi Dry Blotter)  ตำบลเมืองศรีไค อำเภอวารินชำราบ จังหวัดอุบลราชธานี 2 เครื่อง</t>
  </si>
  <si>
    <t>1.14 เครื่องวัดก๊าซชีวมวล (Biomass Analyzer)  ตำบลเมืองศรีไค อำเภอวารินชำราบ จังหวัดอุบลราชธานี 1 ชุด</t>
  </si>
  <si>
    <t>1.15 เครื่องวัดก๊าซชีวภาพ (Biogas Analyzer)  ตำบลเมืองศรีไค อำเภอวารินชำราบ จังหวัดอุบลราชธานี 1 ชุด</t>
  </si>
  <si>
    <t>1.16 หัววัดอุณหภูมิสูง (Thermocouple Probe)  ตำบลเมืองศรีไค อำเภอวารินชำราบ จังหวัดอุบลราชธานี 10 หัว</t>
  </si>
  <si>
    <t>หัว</t>
  </si>
  <si>
    <t>1 กล้องจุลทรรศน์อิเล็กตรอนแบบส่องกราดชนิดฟิลด์อิมิสชั่น (Field Emission Scanning Electron Microscope, FESEM)  ตำบลเมืองศรีไค อำเภอวารินชำราบ จังหวัดอุบลราชธานี 1 ชุด</t>
  </si>
  <si>
    <t>2 เครื่องวิเคราะห์ธาตุคาร์บอน ไฮโดรเจน และไนโตรเจน (CHN Analyzer)  ตำบลเมืองศรีไค อำเภอวารินชำราบ จังหวัดอุบลราชธานี 1 ชุด</t>
  </si>
  <si>
    <t>3 เครื่องวิเคราะห์ธาตุแบบเอ็กซเรย์ฟลูออเรสเซนต์ (X-ray Fluorescence spectrometer, XRF)  ตำบลเมืองศรีไค อำเภอวารินชำราบ จังหวัดอุบลราชธานี 1 เครื่อง</t>
  </si>
  <si>
    <t>4 เครื่องโครมาโตกราฟีของเหลวสมรรถนะสูง (HPLC with Electrochemical Detection) ตำบลเมืองศรีไค อำเภอวารินชำราบ จังหวัดอุบลราชธานี 1 ชุด</t>
  </si>
  <si>
    <t>5 เครื่องอ่านปฏิกิริยาบนไมโครเพลท  (Absorbance, Fluorescence, Luminescence, BRET และ FRET)  ตำบลเมืองศรีไค อำเภอวารินชำราบ จังหวัดอุบลราชธานี 1 เครื่อง</t>
  </si>
  <si>
    <t>6 กล้องจุลทรรศน์ใช้แสงแบบสเตอริโอ (Stereoscopic Microscope)  ตำบลเมืองศรีไค อำเภอวารินชำราบ จังหวัดอุบลราชธานี 1 เครื่อง</t>
  </si>
  <si>
    <t>7 ถังปฏิกรณ์ชีวภาพ (Bioreactor) ตำบลเมืองศรีไค อำเภอวารินชำราบ จังหวัดอุบลราชธานี 1 เครื่อง</t>
  </si>
  <si>
    <t>ครุภัณฑ์การศึกษา</t>
  </si>
  <si>
    <t>จำนวนวันส่งมอบ</t>
  </si>
  <si>
    <t>รวมระยะเวลาส่งมอบ</t>
  </si>
  <si>
    <t>จำนวนวันตรวจรับ</t>
  </si>
  <si>
    <t>และตรวจรับ</t>
  </si>
  <si>
    <t>ระยะเวลาทั้งหมด</t>
  </si>
  <si>
    <t>เริ่มสัญญา-ตรวจรับ</t>
  </si>
  <si>
    <t>รวมวัน</t>
  </si>
  <si>
    <t>แยกเดือนวัน</t>
  </si>
  <si>
    <t>วัน</t>
  </si>
  <si>
    <t>วัน/เดือน/ปี</t>
  </si>
  <si>
    <t>ระยะเวลาเบิกจ่าย</t>
  </si>
  <si>
    <t>และตรวจรับเบิกจ่ย</t>
  </si>
  <si>
    <t>เดือนที่ต้องเบิกจ่าย</t>
  </si>
  <si>
    <t>รายงานผลการดำเนินงานและการใช้จ่ายเงินงบประมาณ ประจำปีงบประมาณ พ.ศ.2560</t>
  </si>
  <si>
    <t>โครงการ : โครงการพัฒนาและเพิ่มประสิทธิภาพการใช้พลังงานที่เป็นมิตรกับสิ่งแวดล้อม</t>
  </si>
  <si>
    <t>ค่าที่ดินและสิ่งก่อสร้าง</t>
  </si>
  <si>
    <t>1. อาคารต้นแบบถ่ายทอดเทคโนโลยีและนวัตกรรมด้านพลังงาน ตำบลเมืองศรีไค อำเภอวารินชำราบ จังหวัดอุบลราชธานี 1 รายการ</t>
  </si>
  <si>
    <t>1) ค่าปรับปรุงอาคารการศึกษาและสิ่งก่อสร้างประกอบ</t>
  </si>
  <si>
    <t>1.1 ปรับปรุงอาคาร ระบบประกอบอาคาร และบริเวณโดยรอบกลุ่มอาคารคณะวิชาด้านวิทยาศาสตร์และเทคโนโลยี   ตำบลเมืองศรีไค อำเภอวารินชำราบ จังหวัดอุบลราชธานี 1 รายการ</t>
  </si>
  <si>
    <t>1.2 ปรับปรุงอาคารเฉลิมพระเกียรติ 7 รอบ พระชนมพรรษา   ตำบลเมืองศรีไค อำเภอวารินชำราบ จังหวัดอุบลราชธานี 1 รายการ</t>
  </si>
  <si>
    <t>1.3 ปรับปรุงอาคารสำนักงานอธิการบดี   ตำบลเมืองศรีไค อำเภอวารินชำราบ จังหวัดอุบลราชธานี 1 รายการ</t>
  </si>
  <si>
    <t>2. ปรับปรุงอาคารปฏิบัติการรวม   ตำบลเมืองศรีไค อำเภอวารินชำราบ จังหวัดอุบลราชธานี 1 รายการ</t>
  </si>
  <si>
    <t>2) ค่าปรับปรุงระบบสาธารณูปโภค</t>
  </si>
  <si>
    <t>ค่าปรับปรุงระบบสาธารณูปโภคที่มีราคาต่อหน่วยต่ำกว่า 10 ล้านบาท</t>
  </si>
  <si>
    <t>2.1 ปรับปรุงระบบจ่ายน้ำประปากลุ่มอาคารที่พักบุคลากร และกลุ่มอาคารหอพักนักศึกษา   ตำบลเมืองศรีไค อำเภอวารินชำราบ จังหวัดอุบลราชธานี 1 รายการ</t>
  </si>
  <si>
    <t>2.2 ปรับปรุงถนนและระบบจราจร   ตำบลเมืองศรีไค อำเภอวารินชำราบ จังหวัดอุบลราชธานี 1 รายการ</t>
  </si>
  <si>
    <t>2.3 ปรับปรุงระบบระบายน้ำ   ตำบลเมืองศรีไค อำเภอวารินชำราบ จังหวัดอุบลราชธานี 1 รายการ</t>
  </si>
  <si>
    <t>2.4 สถานีจ่ายน้ำสำรองและเพิ่มแรงดันน้ำประปา   ตำบลเมืองศรีไค อำเภอวารินชำราบ จังหวัดอุบลราชธานี 1 รายการ</t>
  </si>
  <si>
    <t>2.5 ปรับปรุงระบบไฟฟ้าแสงสว่างภายในมหาวิทยาลัย   ตำบลเมืองศรีไค อำเภอวารินชำราบ จังหวัดอุบลราชธานี 1 รายการ</t>
  </si>
  <si>
    <t>3) ค่าก่อสร้างอื่นๆ</t>
  </si>
  <si>
    <t>ค่าก่อสร้างอื่นๆที่มีราคาต่อหน่วยต่ำกว่า 10 ล้านบาท</t>
  </si>
  <si>
    <t>3.1 ก่อสร้างรั้วรอบมหาวิทยาลัย ความยาว 2 กม.   ตำบลเมืองศรีไค อำเภอวารินชำราบ จังหวัดอุบลราชธานี 1 รายการ</t>
  </si>
  <si>
    <t>1. ค่าปรับปรุงอาคารการศึกษาและสิ่งก่อสร้างประกอบที่มีราคาต่อหน่วยต่ำกว่า 10 ล้านบาท</t>
  </si>
  <si>
    <t>เฉพาะเจาะจง</t>
  </si>
  <si>
    <t>เชิญชวน(bidding)</t>
  </si>
  <si>
    <t>คัดเลือก</t>
  </si>
  <si>
    <t>1. ครุภัณฑ์การศึกษา ที่มีราคาต่อหน่วยตำกว่า 1 ล้านบาท</t>
  </si>
  <si>
    <t>ลงนามในสัญญา</t>
  </si>
  <si>
    <t xml:space="preserve">ราคากลาง
ขออนุมัติซื้อจ้าง </t>
  </si>
  <si>
    <t>** ถอยหลังประมาณ 5 วัน</t>
  </si>
  <si>
    <t>ผลผลิต : ผู้สำเร็จการศึกษาด้านวิทยาศาสตร์สุขภาพ</t>
  </si>
  <si>
    <t>1. ปรับปรุงอาคาร ระบบประกอบอาคาร และบริเวณโดยรอบกลุ่มอาคารคณะวิชาด้านวิทยาศาสตร์สุขภาพ ตำบลเมืองศรีไค อำเภอวารินชำราบ จังหวัดอุบลราชธานี 1 รายการ</t>
  </si>
  <si>
    <t>โครงการ : โครงการผลิตแพทย์เพิ่ม</t>
  </si>
  <si>
    <t>1. ปรับปรุงระบบประกอบอาคารและระบบสาธารณูปโภคโดยรอบอาคารศูนย์การศึกษาและวิจัยทางการแพทย์ ตำบลเมืองศรีไค อำเภอวารินชำราบ จังหวัดอุบลราชธานี 1 รายการ</t>
  </si>
  <si>
    <t>ค่าก่อสร้างอาคารการศึกษาและสิ่งก่อสร้างประกอบ</t>
  </si>
  <si>
    <t>รวมค่าที่ดินและสิ่งก่อสร้าง</t>
  </si>
  <si>
    <t>&lt;-----------------</t>
  </si>
  <si>
    <t>-------&gt; &lt;-------</t>
  </si>
  <si>
    <t>-------------------</t>
  </si>
  <si>
    <t>-----------------&gt;</t>
  </si>
  <si>
    <t>&lt;---------------&gt;</t>
  </si>
  <si>
    <t>ข้อมูล ณ วันที่ 14 กันยายน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</si>
</sst>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[$-1870000]d/m/yy;@"/>
    <numFmt numFmtId="188" formatCode="_-* #,##0_-;\-* #,##0_-;_-* &quot;-&quot;??_-;_-@_-"/>
    <numFmt numFmtId="189" formatCode="[$-1010000]d/m/yy;@"/>
    <numFmt numFmtId="190" formatCode="[$-1070000]d/m/yy;@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70C0"/>
      <name val="TH SarabunPSK"/>
      <family val="2"/>
    </font>
    <font>
      <sz val="12"/>
      <color theme="1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14"/>
      <name val="AngsanaUPC"/>
      <family val="1"/>
      <charset val="222"/>
    </font>
    <font>
      <sz val="11"/>
      <color theme="1"/>
      <name val="TH SarabunPSK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438">
    <xf numFmtId="0" fontId="0" fillId="0" borderId="0" xfId="0"/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187" fontId="3" fillId="0" borderId="7" xfId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3" fontId="4" fillId="0" borderId="7" xfId="1" quotePrefix="1" applyFont="1" applyBorder="1" applyAlignment="1">
      <alignment horizontal="center" vertical="top" wrapText="1"/>
    </xf>
    <xf numFmtId="0" fontId="4" fillId="0" borderId="7" xfId="0" quotePrefix="1" applyNumberFormat="1" applyFont="1" applyBorder="1" applyAlignment="1">
      <alignment horizontal="center" vertical="top" wrapText="1"/>
    </xf>
    <xf numFmtId="187" fontId="4" fillId="0" borderId="7" xfId="0" quotePrefix="1" applyNumberFormat="1" applyFont="1" applyBorder="1" applyAlignment="1">
      <alignment horizontal="center" vertical="top" wrapText="1"/>
    </xf>
    <xf numFmtId="43" fontId="4" fillId="0" borderId="7" xfId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2" borderId="10" xfId="0" applyFont="1" applyFill="1" applyBorder="1"/>
    <xf numFmtId="43" fontId="3" fillId="2" borderId="10" xfId="1" applyFont="1" applyFill="1" applyBorder="1"/>
    <xf numFmtId="0" fontId="3" fillId="2" borderId="10" xfId="0" applyFont="1" applyFill="1" applyBorder="1" applyAlignment="1">
      <alignment horizontal="center"/>
    </xf>
    <xf numFmtId="187" fontId="3" fillId="2" borderId="10" xfId="0" applyNumberFormat="1" applyFont="1" applyFill="1" applyBorder="1" applyAlignment="1">
      <alignment horizontal="center"/>
    </xf>
    <xf numFmtId="43" fontId="3" fillId="2" borderId="10" xfId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5" fillId="2" borderId="10" xfId="0" applyFont="1" applyFill="1" applyBorder="1"/>
    <xf numFmtId="43" fontId="5" fillId="2" borderId="10" xfId="1" applyFont="1" applyFill="1" applyBorder="1"/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2" fillId="3" borderId="10" xfId="0" applyFont="1" applyFill="1" applyBorder="1" applyAlignment="1">
      <alignment vertical="top" wrapText="1"/>
    </xf>
    <xf numFmtId="43" fontId="3" fillId="3" borderId="10" xfId="1" applyFont="1" applyFill="1" applyBorder="1"/>
    <xf numFmtId="0" fontId="3" fillId="3" borderId="10" xfId="0" applyFont="1" applyFill="1" applyBorder="1" applyAlignment="1">
      <alignment horizontal="center"/>
    </xf>
    <xf numFmtId="187" fontId="3" fillId="3" borderId="10" xfId="0" applyNumberFormat="1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top"/>
    </xf>
    <xf numFmtId="0" fontId="5" fillId="3" borderId="10" xfId="0" applyFont="1" applyFill="1" applyBorder="1"/>
    <xf numFmtId="43" fontId="5" fillId="3" borderId="10" xfId="1" applyFont="1" applyFill="1" applyBorder="1"/>
    <xf numFmtId="0" fontId="3" fillId="3" borderId="10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0" xfId="0" applyFont="1" applyFill="1" applyBorder="1"/>
    <xf numFmtId="0" fontId="3" fillId="3" borderId="10" xfId="0" applyFont="1" applyFill="1" applyBorder="1"/>
    <xf numFmtId="3" fontId="3" fillId="0" borderId="10" xfId="0" applyNumberFormat="1" applyFont="1" applyFill="1" applyBorder="1" applyAlignment="1">
      <alignment vertical="top" wrapText="1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43" fontId="3" fillId="0" borderId="10" xfId="1" applyFont="1" applyFill="1" applyBorder="1" applyAlignment="1">
      <alignment vertical="top"/>
    </xf>
    <xf numFmtId="0" fontId="3" fillId="0" borderId="10" xfId="0" applyFont="1" applyFill="1" applyBorder="1" applyAlignment="1">
      <alignment horizontal="center"/>
    </xf>
    <xf numFmtId="187" fontId="3" fillId="0" borderId="10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43" fontId="3" fillId="0" borderId="10" xfId="1" applyFont="1" applyFill="1" applyBorder="1"/>
    <xf numFmtId="43" fontId="3" fillId="0" borderId="10" xfId="1" applyFont="1" applyFill="1" applyBorder="1" applyAlignment="1">
      <alignment horizontal="center"/>
    </xf>
    <xf numFmtId="188" fontId="5" fillId="0" borderId="10" xfId="1" applyNumberFormat="1" applyFont="1" applyFill="1" applyBorder="1"/>
    <xf numFmtId="43" fontId="5" fillId="0" borderId="10" xfId="1" applyFont="1" applyFill="1" applyBorder="1"/>
    <xf numFmtId="0" fontId="5" fillId="0" borderId="10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3" fontId="6" fillId="0" borderId="10" xfId="0" applyNumberFormat="1" applyFont="1" applyFill="1" applyBorder="1" applyAlignment="1">
      <alignment vertical="top" wrapText="1"/>
    </xf>
    <xf numFmtId="187" fontId="3" fillId="0" borderId="10" xfId="0" applyNumberFormat="1" applyFont="1" applyFill="1" applyBorder="1" applyAlignment="1">
      <alignment horizontal="center" vertical="top"/>
    </xf>
    <xf numFmtId="14" fontId="3" fillId="0" borderId="10" xfId="0" applyNumberFormat="1" applyFont="1" applyFill="1" applyBorder="1" applyAlignment="1">
      <alignment horizontal="center" vertical="top"/>
    </xf>
    <xf numFmtId="43" fontId="3" fillId="0" borderId="10" xfId="1" applyFont="1" applyFill="1" applyBorder="1" applyAlignment="1">
      <alignment horizontal="center" vertical="top"/>
    </xf>
    <xf numFmtId="188" fontId="5" fillId="0" borderId="10" xfId="1" applyNumberFormat="1" applyFont="1" applyFill="1" applyBorder="1" applyAlignment="1">
      <alignment vertical="top"/>
    </xf>
    <xf numFmtId="43" fontId="5" fillId="0" borderId="10" xfId="1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0" xfId="0" applyFont="1" applyFill="1" applyBorder="1" applyAlignment="1">
      <alignment horizontal="left" vertical="top"/>
    </xf>
    <xf numFmtId="43" fontId="6" fillId="0" borderId="10" xfId="1" applyFont="1" applyFill="1" applyBorder="1" applyAlignment="1">
      <alignment vertical="top"/>
    </xf>
    <xf numFmtId="0" fontId="6" fillId="0" borderId="10" xfId="0" applyFont="1" applyFill="1" applyBorder="1" applyAlignment="1">
      <alignment horizontal="center" vertical="top"/>
    </xf>
    <xf numFmtId="187" fontId="6" fillId="0" borderId="10" xfId="0" applyNumberFormat="1" applyFont="1" applyFill="1" applyBorder="1" applyAlignment="1">
      <alignment horizontal="center" vertical="top"/>
    </xf>
    <xf numFmtId="14" fontId="6" fillId="0" borderId="10" xfId="0" applyNumberFormat="1" applyFont="1" applyFill="1" applyBorder="1" applyAlignment="1">
      <alignment horizontal="center" vertical="top"/>
    </xf>
    <xf numFmtId="43" fontId="6" fillId="0" borderId="10" xfId="1" applyFont="1" applyFill="1" applyBorder="1" applyAlignment="1">
      <alignment horizontal="center" vertical="top"/>
    </xf>
    <xf numFmtId="188" fontId="7" fillId="0" borderId="10" xfId="1" applyNumberFormat="1" applyFont="1" applyFill="1" applyBorder="1" applyAlignment="1">
      <alignment vertical="top"/>
    </xf>
    <xf numFmtId="43" fontId="7" fillId="0" borderId="10" xfId="1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3" fontId="6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3" fontId="5" fillId="0" borderId="0" xfId="1" applyFont="1"/>
    <xf numFmtId="3" fontId="8" fillId="4" borderId="10" xfId="0" applyNumberFormat="1" applyFont="1" applyFill="1" applyBorder="1" applyAlignment="1">
      <alignment horizontal="center" vertical="top" wrapText="1"/>
    </xf>
    <xf numFmtId="3" fontId="2" fillId="4" borderId="10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43" fontId="2" fillId="4" borderId="10" xfId="1" applyFont="1" applyFill="1" applyBorder="1" applyAlignment="1">
      <alignment vertical="top"/>
    </xf>
    <xf numFmtId="187" fontId="2" fillId="4" borderId="10" xfId="0" applyNumberFormat="1" applyFont="1" applyFill="1" applyBorder="1" applyAlignment="1">
      <alignment horizontal="center" vertical="top"/>
    </xf>
    <xf numFmtId="14" fontId="2" fillId="4" borderId="10" xfId="0" applyNumberFormat="1" applyFont="1" applyFill="1" applyBorder="1" applyAlignment="1">
      <alignment horizontal="center" vertical="top"/>
    </xf>
    <xf numFmtId="43" fontId="2" fillId="4" borderId="10" xfId="1" applyFont="1" applyFill="1" applyBorder="1" applyAlignment="1">
      <alignment horizontal="center" vertical="top"/>
    </xf>
    <xf numFmtId="188" fontId="9" fillId="4" borderId="10" xfId="1" applyNumberFormat="1" applyFont="1" applyFill="1" applyBorder="1" applyAlignment="1">
      <alignment vertical="top"/>
    </xf>
    <xf numFmtId="43" fontId="9" fillId="4" borderId="10" xfId="1" applyFont="1" applyFill="1" applyBorder="1" applyAlignment="1">
      <alignment vertical="top"/>
    </xf>
    <xf numFmtId="0" fontId="9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3" fontId="6" fillId="5" borderId="10" xfId="0" applyNumberFormat="1" applyFont="1" applyFill="1" applyBorder="1" applyAlignment="1">
      <alignment vertical="top" wrapText="1"/>
    </xf>
    <xf numFmtId="3" fontId="3" fillId="5" borderId="10" xfId="0" applyNumberFormat="1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/>
    </xf>
    <xf numFmtId="43" fontId="3" fillId="5" borderId="10" xfId="1" applyFont="1" applyFill="1" applyBorder="1" applyAlignment="1">
      <alignment vertical="top"/>
    </xf>
    <xf numFmtId="187" fontId="3" fillId="5" borderId="10" xfId="0" applyNumberFormat="1" applyFont="1" applyFill="1" applyBorder="1" applyAlignment="1">
      <alignment horizontal="center" vertical="top"/>
    </xf>
    <xf numFmtId="14" fontId="3" fillId="5" borderId="10" xfId="0" applyNumberFormat="1" applyFont="1" applyFill="1" applyBorder="1" applyAlignment="1">
      <alignment horizontal="center" vertical="top"/>
    </xf>
    <xf numFmtId="43" fontId="3" fillId="5" borderId="10" xfId="1" applyFont="1" applyFill="1" applyBorder="1" applyAlignment="1">
      <alignment horizontal="center" vertical="top"/>
    </xf>
    <xf numFmtId="188" fontId="5" fillId="5" borderId="10" xfId="1" applyNumberFormat="1" applyFont="1" applyFill="1" applyBorder="1" applyAlignment="1">
      <alignment vertical="top"/>
    </xf>
    <xf numFmtId="43" fontId="5" fillId="5" borderId="10" xfId="1" applyFont="1" applyFill="1" applyBorder="1" applyAlignment="1">
      <alignment vertical="top"/>
    </xf>
    <xf numFmtId="0" fontId="5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5" borderId="0" xfId="0" applyFont="1" applyFill="1" applyAlignment="1">
      <alignment vertical="top"/>
    </xf>
    <xf numFmtId="43" fontId="5" fillId="0" borderId="10" xfId="1" applyFont="1" applyFill="1" applyBorder="1" applyAlignment="1">
      <alignment horizontal="center" vertical="top"/>
    </xf>
    <xf numFmtId="3" fontId="6" fillId="2" borderId="10" xfId="0" applyNumberFormat="1" applyFont="1" applyFill="1" applyBorder="1" applyAlignment="1">
      <alignment horizontal="left" vertical="top" wrapText="1"/>
    </xf>
    <xf numFmtId="3" fontId="3" fillId="2" borderId="10" xfId="0" applyNumberFormat="1" applyFont="1" applyFill="1" applyBorder="1" applyAlignment="1">
      <alignment horizontal="center" vertical="top"/>
    </xf>
    <xf numFmtId="43" fontId="3" fillId="2" borderId="10" xfId="1" applyFont="1" applyFill="1" applyBorder="1" applyAlignment="1">
      <alignment vertical="top"/>
    </xf>
    <xf numFmtId="187" fontId="3" fillId="2" borderId="10" xfId="0" applyNumberFormat="1" applyFont="1" applyFill="1" applyBorder="1" applyAlignment="1">
      <alignment horizontal="center" vertical="top"/>
    </xf>
    <xf numFmtId="14" fontId="3" fillId="2" borderId="10" xfId="0" applyNumberFormat="1" applyFont="1" applyFill="1" applyBorder="1" applyAlignment="1">
      <alignment horizontal="center" vertical="top"/>
    </xf>
    <xf numFmtId="43" fontId="3" fillId="2" borderId="10" xfId="1" applyFont="1" applyFill="1" applyBorder="1" applyAlignment="1">
      <alignment horizontal="center" vertical="top"/>
    </xf>
    <xf numFmtId="188" fontId="5" fillId="2" borderId="10" xfId="1" applyNumberFormat="1" applyFont="1" applyFill="1" applyBorder="1" applyAlignment="1">
      <alignment vertical="top"/>
    </xf>
    <xf numFmtId="43" fontId="5" fillId="2" borderId="10" xfId="1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3" fontId="6" fillId="3" borderId="10" xfId="0" applyNumberFormat="1" applyFont="1" applyFill="1" applyBorder="1" applyAlignment="1">
      <alignment vertical="top" wrapText="1"/>
    </xf>
    <xf numFmtId="3" fontId="3" fillId="3" borderId="10" xfId="0" applyNumberFormat="1" applyFont="1" applyFill="1" applyBorder="1" applyAlignment="1">
      <alignment horizontal="center" vertical="top"/>
    </xf>
    <xf numFmtId="43" fontId="3" fillId="3" borderId="10" xfId="1" applyFont="1" applyFill="1" applyBorder="1" applyAlignment="1">
      <alignment vertical="top"/>
    </xf>
    <xf numFmtId="187" fontId="3" fillId="3" borderId="10" xfId="0" applyNumberFormat="1" applyFont="1" applyFill="1" applyBorder="1" applyAlignment="1">
      <alignment horizontal="center" vertical="top"/>
    </xf>
    <xf numFmtId="43" fontId="3" fillId="3" borderId="10" xfId="1" applyFont="1" applyFill="1" applyBorder="1" applyAlignment="1">
      <alignment horizontal="center" vertical="top"/>
    </xf>
    <xf numFmtId="188" fontId="5" fillId="3" borderId="10" xfId="1" applyNumberFormat="1" applyFont="1" applyFill="1" applyBorder="1" applyAlignment="1">
      <alignment vertical="top"/>
    </xf>
    <xf numFmtId="43" fontId="5" fillId="3" borderId="10" xfId="1" applyFont="1" applyFill="1" applyBorder="1" applyAlignment="1">
      <alignment vertical="top"/>
    </xf>
    <xf numFmtId="0" fontId="5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3" fontId="2" fillId="0" borderId="10" xfId="0" applyNumberFormat="1" applyFont="1" applyFill="1" applyBorder="1" applyAlignment="1">
      <alignment vertical="top" wrapText="1"/>
    </xf>
    <xf numFmtId="43" fontId="3" fillId="5" borderId="10" xfId="1" applyFont="1" applyFill="1" applyBorder="1" applyAlignment="1">
      <alignment horizontal="center"/>
    </xf>
    <xf numFmtId="43" fontId="5" fillId="0" borderId="10" xfId="1" applyNumberFormat="1" applyFont="1" applyFill="1" applyBorder="1" applyAlignment="1">
      <alignment vertical="top"/>
    </xf>
    <xf numFmtId="3" fontId="6" fillId="6" borderId="10" xfId="0" applyNumberFormat="1" applyFont="1" applyFill="1" applyBorder="1" applyAlignment="1">
      <alignment vertical="top" wrapText="1"/>
    </xf>
    <xf numFmtId="3" fontId="3" fillId="6" borderId="10" xfId="0" applyNumberFormat="1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center" vertical="top"/>
    </xf>
    <xf numFmtId="43" fontId="3" fillId="6" borderId="10" xfId="1" applyFont="1" applyFill="1" applyBorder="1" applyAlignment="1">
      <alignment vertical="top"/>
    </xf>
    <xf numFmtId="187" fontId="3" fillId="6" borderId="10" xfId="0" applyNumberFormat="1" applyFont="1" applyFill="1" applyBorder="1" applyAlignment="1">
      <alignment horizontal="center" vertical="top"/>
    </xf>
    <xf numFmtId="43" fontId="3" fillId="6" borderId="10" xfId="1" applyFont="1" applyFill="1" applyBorder="1" applyAlignment="1">
      <alignment horizontal="center" vertical="top"/>
    </xf>
    <xf numFmtId="43" fontId="3" fillId="6" borderId="10" xfId="1" applyFont="1" applyFill="1" applyBorder="1" applyAlignment="1">
      <alignment horizontal="center"/>
    </xf>
    <xf numFmtId="188" fontId="5" fillId="6" borderId="10" xfId="1" applyNumberFormat="1" applyFont="1" applyFill="1" applyBorder="1" applyAlignment="1">
      <alignment vertical="top"/>
    </xf>
    <xf numFmtId="43" fontId="5" fillId="6" borderId="10" xfId="1" applyFont="1" applyFill="1" applyBorder="1" applyAlignment="1">
      <alignment vertical="top"/>
    </xf>
    <xf numFmtId="0" fontId="3" fillId="6" borderId="10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3" fillId="6" borderId="0" xfId="0" applyFont="1" applyFill="1" applyAlignment="1">
      <alignment vertical="top"/>
    </xf>
    <xf numFmtId="3" fontId="3" fillId="5" borderId="10" xfId="0" applyNumberFormat="1" applyFont="1" applyFill="1" applyBorder="1" applyAlignment="1">
      <alignment vertical="top" wrapText="1"/>
    </xf>
    <xf numFmtId="189" fontId="3" fillId="0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3" fontId="8" fillId="7" borderId="10" xfId="0" applyNumberFormat="1" applyFont="1" applyFill="1" applyBorder="1" applyAlignment="1">
      <alignment horizontal="center" vertical="top" wrapText="1"/>
    </xf>
    <xf numFmtId="3" fontId="2" fillId="7" borderId="10" xfId="0" applyNumberFormat="1" applyFont="1" applyFill="1" applyBorder="1" applyAlignment="1">
      <alignment horizontal="center" vertical="top"/>
    </xf>
    <xf numFmtId="0" fontId="2" fillId="7" borderId="10" xfId="0" applyFont="1" applyFill="1" applyBorder="1" applyAlignment="1">
      <alignment horizontal="center" vertical="top"/>
    </xf>
    <xf numFmtId="43" fontId="2" fillId="7" borderId="10" xfId="1" applyFont="1" applyFill="1" applyBorder="1" applyAlignment="1">
      <alignment vertical="top"/>
    </xf>
    <xf numFmtId="187" fontId="2" fillId="7" borderId="10" xfId="0" applyNumberFormat="1" applyFont="1" applyFill="1" applyBorder="1" applyAlignment="1">
      <alignment horizontal="center" vertical="top"/>
    </xf>
    <xf numFmtId="43" fontId="9" fillId="7" borderId="10" xfId="1" applyFont="1" applyFill="1" applyBorder="1" applyAlignment="1">
      <alignment vertical="top"/>
    </xf>
    <xf numFmtId="43" fontId="9" fillId="7" borderId="10" xfId="1" applyFont="1" applyFill="1" applyBorder="1" applyAlignment="1">
      <alignment horizontal="center" vertical="top"/>
    </xf>
    <xf numFmtId="188" fontId="9" fillId="7" borderId="10" xfId="1" applyNumberFormat="1" applyFont="1" applyFill="1" applyBorder="1" applyAlignment="1">
      <alignment vertical="top"/>
    </xf>
    <xf numFmtId="0" fontId="9" fillId="7" borderId="10" xfId="0" applyFont="1" applyFill="1" applyBorder="1" applyAlignment="1">
      <alignment vertical="top"/>
    </xf>
    <xf numFmtId="0" fontId="2" fillId="7" borderId="10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vertical="top"/>
    </xf>
    <xf numFmtId="0" fontId="2" fillId="7" borderId="0" xfId="0" applyFont="1" applyFill="1" applyBorder="1" applyAlignment="1">
      <alignment vertical="top"/>
    </xf>
    <xf numFmtId="0" fontId="2" fillId="7" borderId="0" xfId="0" applyFont="1" applyFill="1" applyAlignment="1">
      <alignment vertical="top"/>
    </xf>
    <xf numFmtId="43" fontId="7" fillId="0" borderId="10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top" wrapText="1"/>
    </xf>
    <xf numFmtId="43" fontId="2" fillId="0" borderId="10" xfId="1" applyFont="1" applyFill="1" applyBorder="1" applyAlignment="1">
      <alignment vertical="top"/>
    </xf>
    <xf numFmtId="43" fontId="2" fillId="0" borderId="10" xfId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left" vertical="top" shrinkToFit="1"/>
    </xf>
    <xf numFmtId="3" fontId="9" fillId="4" borderId="10" xfId="0" applyNumberFormat="1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187" fontId="9" fillId="4" borderId="10" xfId="0" applyNumberFormat="1" applyFont="1" applyFill="1" applyBorder="1" applyAlignment="1">
      <alignment horizontal="center" vertical="top"/>
    </xf>
    <xf numFmtId="43" fontId="9" fillId="4" borderId="10" xfId="1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9" fillId="4" borderId="0" xfId="0" applyFont="1" applyFill="1" applyAlignment="1">
      <alignment vertical="top"/>
    </xf>
    <xf numFmtId="43" fontId="2" fillId="5" borderId="10" xfId="1" applyFont="1" applyFill="1" applyBorder="1" applyAlignment="1">
      <alignment vertical="top"/>
    </xf>
    <xf numFmtId="43" fontId="5" fillId="0" borderId="10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3" fontId="8" fillId="0" borderId="10" xfId="1" applyFont="1" applyFill="1" applyBorder="1" applyAlignment="1">
      <alignment horizontal="center" vertical="top"/>
    </xf>
    <xf numFmtId="2" fontId="3" fillId="0" borderId="10" xfId="0" applyNumberFormat="1" applyFont="1" applyFill="1" applyBorder="1" applyAlignment="1">
      <alignment horizontal="left" vertical="top" wrapText="1" shrinkToFit="1"/>
    </xf>
    <xf numFmtId="2" fontId="7" fillId="0" borderId="10" xfId="0" applyNumberFormat="1" applyFont="1" applyFill="1" applyBorder="1" applyAlignment="1">
      <alignment vertical="top"/>
    </xf>
    <xf numFmtId="3" fontId="9" fillId="7" borderId="10" xfId="0" applyNumberFormat="1" applyFont="1" applyFill="1" applyBorder="1" applyAlignment="1">
      <alignment horizontal="center" vertical="top"/>
    </xf>
    <xf numFmtId="0" fontId="9" fillId="7" borderId="10" xfId="0" applyFont="1" applyFill="1" applyBorder="1" applyAlignment="1">
      <alignment horizontal="center" vertical="top"/>
    </xf>
    <xf numFmtId="187" fontId="9" fillId="7" borderId="10" xfId="1" applyNumberFormat="1" applyFont="1" applyFill="1" applyBorder="1" applyAlignment="1">
      <alignment horizontal="right" vertical="top"/>
    </xf>
    <xf numFmtId="0" fontId="9" fillId="7" borderId="10" xfId="0" applyFont="1" applyFill="1" applyBorder="1" applyAlignment="1">
      <alignment horizontal="left" vertical="top"/>
    </xf>
    <xf numFmtId="0" fontId="9" fillId="7" borderId="1" xfId="0" applyFont="1" applyFill="1" applyBorder="1" applyAlignment="1">
      <alignment vertical="top"/>
    </xf>
    <xf numFmtId="0" fontId="9" fillId="7" borderId="0" xfId="0" applyFont="1" applyFill="1" applyBorder="1" applyAlignment="1">
      <alignment vertical="top"/>
    </xf>
    <xf numFmtId="0" fontId="9" fillId="7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43" fontId="10" fillId="0" borderId="0" xfId="1" applyFont="1" applyAlignment="1">
      <alignment vertical="top"/>
    </xf>
    <xf numFmtId="0" fontId="10" fillId="0" borderId="0" xfId="0" applyFont="1" applyAlignment="1">
      <alignment horizontal="center" vertical="top"/>
    </xf>
    <xf numFmtId="187" fontId="10" fillId="0" borderId="0" xfId="0" applyNumberFormat="1" applyFont="1" applyAlignment="1">
      <alignment horizontal="center" vertical="top"/>
    </xf>
    <xf numFmtId="43" fontId="10" fillId="0" borderId="0" xfId="1" applyFont="1" applyAlignment="1">
      <alignment horizontal="center" vertical="top"/>
    </xf>
    <xf numFmtId="43" fontId="3" fillId="0" borderId="0" xfId="1" applyFont="1" applyAlignment="1">
      <alignment vertical="top"/>
    </xf>
    <xf numFmtId="43" fontId="3" fillId="0" borderId="0" xfId="1" applyFont="1" applyAlignment="1">
      <alignment horizontal="center" vertical="top"/>
    </xf>
    <xf numFmtId="43" fontId="5" fillId="0" borderId="0" xfId="1" applyFont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187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43" fontId="3" fillId="0" borderId="2" xfId="1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187" fontId="3" fillId="0" borderId="2" xfId="0" applyNumberFormat="1" applyFont="1" applyBorder="1" applyAlignment="1">
      <alignment horizontal="center" vertical="top"/>
    </xf>
    <xf numFmtId="43" fontId="3" fillId="0" borderId="2" xfId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43" fontId="5" fillId="0" borderId="2" xfId="1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43" fontId="3" fillId="0" borderId="0" xfId="0" applyNumberFormat="1" applyFont="1" applyAlignment="1">
      <alignment horizontal="center" vertical="top"/>
    </xf>
    <xf numFmtId="43" fontId="3" fillId="0" borderId="0" xfId="1" applyFont="1"/>
    <xf numFmtId="0" fontId="3" fillId="0" borderId="0" xfId="0" applyFont="1" applyAlignment="1">
      <alignment horizontal="center"/>
    </xf>
    <xf numFmtId="187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5" fillId="0" borderId="0" xfId="0" applyFont="1"/>
    <xf numFmtId="0" fontId="11" fillId="0" borderId="0" xfId="0" applyFont="1"/>
    <xf numFmtId="43" fontId="11" fillId="0" borderId="0" xfId="1" applyFont="1"/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0" applyFont="1"/>
    <xf numFmtId="43" fontId="12" fillId="0" borderId="0" xfId="1" applyFont="1"/>
    <xf numFmtId="0" fontId="11" fillId="0" borderId="0" xfId="0" applyFont="1" applyAlignment="1">
      <alignment horizontal="left"/>
    </xf>
    <xf numFmtId="0" fontId="11" fillId="0" borderId="1" xfId="0" applyFont="1" applyBorder="1"/>
    <xf numFmtId="0" fontId="11" fillId="0" borderId="0" xfId="0" applyFont="1" applyBorder="1"/>
    <xf numFmtId="43" fontId="3" fillId="0" borderId="10" xfId="0" applyNumberFormat="1" applyFont="1" applyFill="1" applyBorder="1" applyAlignment="1">
      <alignment horizontal="center" vertical="top"/>
    </xf>
    <xf numFmtId="3" fontId="3" fillId="8" borderId="10" xfId="0" applyNumberFormat="1" applyFont="1" applyFill="1" applyBorder="1" applyAlignment="1">
      <alignment vertical="top" wrapText="1"/>
    </xf>
    <xf numFmtId="3" fontId="3" fillId="8" borderId="10" xfId="0" applyNumberFormat="1" applyFont="1" applyFill="1" applyBorder="1" applyAlignment="1">
      <alignment horizontal="center" vertical="top"/>
    </xf>
    <xf numFmtId="0" fontId="3" fillId="8" borderId="10" xfId="0" applyFont="1" applyFill="1" applyBorder="1" applyAlignment="1">
      <alignment horizontal="center" vertical="top"/>
    </xf>
    <xf numFmtId="43" fontId="3" fillId="8" borderId="10" xfId="1" applyFont="1" applyFill="1" applyBorder="1" applyAlignment="1">
      <alignment vertical="top"/>
    </xf>
    <xf numFmtId="43" fontId="3" fillId="8" borderId="10" xfId="1" applyFont="1" applyFill="1" applyBorder="1" applyAlignment="1">
      <alignment horizontal="center" vertical="top"/>
    </xf>
    <xf numFmtId="188" fontId="5" fillId="8" borderId="10" xfId="1" applyNumberFormat="1" applyFont="1" applyFill="1" applyBorder="1" applyAlignment="1">
      <alignment vertical="top"/>
    </xf>
    <xf numFmtId="43" fontId="5" fillId="8" borderId="10" xfId="1" applyFont="1" applyFill="1" applyBorder="1" applyAlignment="1">
      <alignment vertical="top"/>
    </xf>
    <xf numFmtId="0" fontId="5" fillId="8" borderId="10" xfId="0" applyFont="1" applyFill="1" applyBorder="1" applyAlignment="1">
      <alignment vertical="top"/>
    </xf>
    <xf numFmtId="0" fontId="3" fillId="8" borderId="10" xfId="0" applyFont="1" applyFill="1" applyBorder="1" applyAlignment="1">
      <alignment horizontal="left" vertical="top"/>
    </xf>
    <xf numFmtId="0" fontId="3" fillId="8" borderId="0" xfId="0" applyFont="1" applyFill="1" applyAlignment="1">
      <alignment vertical="top"/>
    </xf>
    <xf numFmtId="0" fontId="2" fillId="2" borderId="10" xfId="0" applyFont="1" applyFill="1" applyBorder="1" applyAlignment="1">
      <alignment vertical="top" wrapText="1"/>
    </xf>
    <xf numFmtId="3" fontId="8" fillId="8" borderId="10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3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8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center"/>
    </xf>
    <xf numFmtId="190" fontId="3" fillId="0" borderId="0" xfId="0" applyNumberFormat="1" applyFont="1" applyBorder="1" applyAlignment="1">
      <alignment horizontal="center"/>
    </xf>
    <xf numFmtId="190" fontId="3" fillId="0" borderId="0" xfId="0" applyNumberFormat="1" applyFont="1" applyBorder="1" applyAlignment="1">
      <alignment horizontal="center" vertical="center" wrapText="1"/>
    </xf>
    <xf numFmtId="190" fontId="3" fillId="0" borderId="0" xfId="0" applyNumberFormat="1" applyFont="1" applyBorder="1" applyAlignment="1">
      <alignment horizontal="center" vertical="top" wrapText="1"/>
    </xf>
    <xf numFmtId="190" fontId="3" fillId="3" borderId="0" xfId="0" applyNumberFormat="1" applyFont="1" applyFill="1" applyBorder="1" applyAlignment="1">
      <alignment horizontal="center"/>
    </xf>
    <xf numFmtId="190" fontId="3" fillId="2" borderId="0" xfId="0" applyNumberFormat="1" applyFont="1" applyFill="1" applyBorder="1" applyAlignment="1">
      <alignment horizontal="center"/>
    </xf>
    <xf numFmtId="190" fontId="3" fillId="8" borderId="0" xfId="0" applyNumberFormat="1" applyFont="1" applyFill="1" applyBorder="1" applyAlignment="1">
      <alignment horizontal="center" vertical="top"/>
    </xf>
    <xf numFmtId="190" fontId="3" fillId="0" borderId="0" xfId="0" applyNumberFormat="1" applyFont="1" applyFill="1" applyBorder="1" applyAlignment="1">
      <alignment horizontal="center" vertical="top"/>
    </xf>
    <xf numFmtId="190" fontId="11" fillId="0" borderId="0" xfId="0" applyNumberFormat="1" applyFont="1" applyBorder="1" applyAlignment="1">
      <alignment horizontal="center"/>
    </xf>
    <xf numFmtId="190" fontId="3" fillId="0" borderId="7" xfId="1" applyNumberFormat="1" applyFont="1" applyBorder="1" applyAlignment="1">
      <alignment horizontal="center" vertical="center" wrapText="1"/>
    </xf>
    <xf numFmtId="190" fontId="4" fillId="0" borderId="7" xfId="0" quotePrefix="1" applyNumberFormat="1" applyFont="1" applyBorder="1" applyAlignment="1">
      <alignment horizontal="center" vertical="top" wrapText="1"/>
    </xf>
    <xf numFmtId="190" fontId="3" fillId="3" borderId="10" xfId="0" applyNumberFormat="1" applyFont="1" applyFill="1" applyBorder="1" applyAlignment="1">
      <alignment horizontal="center"/>
    </xf>
    <xf numFmtId="190" fontId="3" fillId="2" borderId="10" xfId="0" applyNumberFormat="1" applyFont="1" applyFill="1" applyBorder="1" applyAlignment="1">
      <alignment horizontal="center"/>
    </xf>
    <xf numFmtId="190" fontId="3" fillId="8" borderId="10" xfId="0" applyNumberFormat="1" applyFont="1" applyFill="1" applyBorder="1" applyAlignment="1">
      <alignment horizontal="center" vertical="top"/>
    </xf>
    <xf numFmtId="190" fontId="3" fillId="0" borderId="10" xfId="0" applyNumberFormat="1" applyFont="1" applyFill="1" applyBorder="1" applyAlignment="1">
      <alignment horizontal="center" vertical="top"/>
    </xf>
    <xf numFmtId="190" fontId="3" fillId="5" borderId="10" xfId="0" applyNumberFormat="1" applyFont="1" applyFill="1" applyBorder="1" applyAlignment="1">
      <alignment horizontal="center" vertical="top"/>
    </xf>
    <xf numFmtId="190" fontId="11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top"/>
    </xf>
    <xf numFmtId="43" fontId="5" fillId="0" borderId="6" xfId="1" applyFont="1" applyFill="1" applyBorder="1" applyAlignment="1">
      <alignment horizontal="center" vertical="top"/>
    </xf>
    <xf numFmtId="43" fontId="5" fillId="0" borderId="0" xfId="0" applyNumberFormat="1" applyFont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3" fontId="8" fillId="9" borderId="10" xfId="0" applyNumberFormat="1" applyFont="1" applyFill="1" applyBorder="1" applyAlignment="1">
      <alignment horizontal="center" vertical="top" wrapText="1"/>
    </xf>
    <xf numFmtId="3" fontId="3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top"/>
    </xf>
    <xf numFmtId="43" fontId="3" fillId="4" borderId="10" xfId="1" applyFont="1" applyFill="1" applyBorder="1" applyAlignment="1">
      <alignment vertical="top"/>
    </xf>
    <xf numFmtId="190" fontId="3" fillId="4" borderId="10" xfId="0" applyNumberFormat="1" applyFont="1" applyFill="1" applyBorder="1" applyAlignment="1">
      <alignment horizontal="center" vertical="top"/>
    </xf>
    <xf numFmtId="43" fontId="3" fillId="4" borderId="10" xfId="1" applyFont="1" applyFill="1" applyBorder="1" applyAlignment="1">
      <alignment horizontal="center" vertical="top"/>
    </xf>
    <xf numFmtId="188" fontId="5" fillId="4" borderId="10" xfId="1" applyNumberFormat="1" applyFont="1" applyFill="1" applyBorder="1" applyAlignment="1">
      <alignment vertical="top"/>
    </xf>
    <xf numFmtId="43" fontId="5" fillId="4" borderId="10" xfId="1" applyFont="1" applyFill="1" applyBorder="1" applyAlignment="1">
      <alignment vertical="top"/>
    </xf>
    <xf numFmtId="0" fontId="5" fillId="4" borderId="10" xfId="0" applyFont="1" applyFill="1" applyBorder="1" applyAlignment="1">
      <alignment vertical="top"/>
    </xf>
    <xf numFmtId="0" fontId="3" fillId="4" borderId="10" xfId="0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center" vertical="top"/>
    </xf>
    <xf numFmtId="190" fontId="3" fillId="4" borderId="0" xfId="0" applyNumberFormat="1" applyFont="1" applyFill="1" applyBorder="1" applyAlignment="1">
      <alignment horizontal="center" vertical="top"/>
    </xf>
    <xf numFmtId="0" fontId="3" fillId="4" borderId="0" xfId="0" applyNumberFormat="1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vertical="top"/>
    </xf>
    <xf numFmtId="3" fontId="3" fillId="7" borderId="10" xfId="0" applyNumberFormat="1" applyFont="1" applyFill="1" applyBorder="1" applyAlignment="1">
      <alignment horizontal="center" vertical="top"/>
    </xf>
    <xf numFmtId="0" fontId="3" fillId="7" borderId="10" xfId="0" applyFont="1" applyFill="1" applyBorder="1" applyAlignment="1">
      <alignment horizontal="center" vertical="top"/>
    </xf>
    <xf numFmtId="43" fontId="3" fillId="7" borderId="10" xfId="1" applyFont="1" applyFill="1" applyBorder="1" applyAlignment="1">
      <alignment vertical="top"/>
    </xf>
    <xf numFmtId="190" fontId="3" fillId="7" borderId="10" xfId="0" applyNumberFormat="1" applyFont="1" applyFill="1" applyBorder="1" applyAlignment="1">
      <alignment horizontal="center" vertical="top"/>
    </xf>
    <xf numFmtId="43" fontId="3" fillId="7" borderId="10" xfId="1" applyFont="1" applyFill="1" applyBorder="1" applyAlignment="1">
      <alignment horizontal="center" vertical="top"/>
    </xf>
    <xf numFmtId="188" fontId="5" fillId="7" borderId="10" xfId="1" applyNumberFormat="1" applyFont="1" applyFill="1" applyBorder="1" applyAlignment="1">
      <alignment vertical="top"/>
    </xf>
    <xf numFmtId="43" fontId="5" fillId="7" borderId="10" xfId="1" applyFont="1" applyFill="1" applyBorder="1" applyAlignment="1">
      <alignment vertical="top"/>
    </xf>
    <xf numFmtId="0" fontId="5" fillId="7" borderId="10" xfId="0" applyFont="1" applyFill="1" applyBorder="1" applyAlignment="1">
      <alignment vertical="top"/>
    </xf>
    <xf numFmtId="0" fontId="3" fillId="7" borderId="10" xfId="0" applyFont="1" applyFill="1" applyBorder="1" applyAlignment="1">
      <alignment horizontal="left" vertical="top"/>
    </xf>
    <xf numFmtId="0" fontId="3" fillId="7" borderId="1" xfId="0" applyNumberFormat="1" applyFont="1" applyFill="1" applyBorder="1" applyAlignment="1">
      <alignment horizontal="center" vertical="top"/>
    </xf>
    <xf numFmtId="190" fontId="3" fillId="7" borderId="0" xfId="0" applyNumberFormat="1" applyFont="1" applyFill="1" applyBorder="1" applyAlignment="1">
      <alignment horizontal="center" vertical="top"/>
    </xf>
    <xf numFmtId="0" fontId="3" fillId="7" borderId="0" xfId="0" applyNumberFormat="1" applyFont="1" applyFill="1" applyBorder="1" applyAlignment="1">
      <alignment horizontal="center" vertical="top"/>
    </xf>
    <xf numFmtId="0" fontId="3" fillId="7" borderId="0" xfId="0" applyFont="1" applyFill="1" applyBorder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3" fillId="7" borderId="0" xfId="0" applyFont="1" applyFill="1" applyAlignment="1">
      <alignment vertical="top"/>
    </xf>
    <xf numFmtId="3" fontId="3" fillId="11" borderId="10" xfId="0" applyNumberFormat="1" applyFont="1" applyFill="1" applyBorder="1" applyAlignment="1">
      <alignment vertical="top" wrapText="1"/>
    </xf>
    <xf numFmtId="3" fontId="3" fillId="10" borderId="10" xfId="0" applyNumberFormat="1" applyFont="1" applyFill="1" applyBorder="1" applyAlignment="1">
      <alignment vertical="top" wrapText="1"/>
    </xf>
    <xf numFmtId="3" fontId="6" fillId="11" borderId="10" xfId="0" applyNumberFormat="1" applyFont="1" applyFill="1" applyBorder="1" applyAlignment="1">
      <alignment vertical="top" wrapText="1"/>
    </xf>
    <xf numFmtId="3" fontId="6" fillId="10" borderId="10" xfId="0" applyNumberFormat="1" applyFont="1" applyFill="1" applyBorder="1" applyAlignment="1">
      <alignment vertical="top" wrapText="1"/>
    </xf>
    <xf numFmtId="3" fontId="3" fillId="10" borderId="10" xfId="0" applyNumberFormat="1" applyFont="1" applyFill="1" applyBorder="1" applyAlignment="1">
      <alignment horizontal="center" vertical="top"/>
    </xf>
    <xf numFmtId="0" fontId="3" fillId="10" borderId="10" xfId="0" applyFont="1" applyFill="1" applyBorder="1" applyAlignment="1">
      <alignment horizontal="center" vertical="top"/>
    </xf>
    <xf numFmtId="43" fontId="3" fillId="10" borderId="10" xfId="1" applyFont="1" applyFill="1" applyBorder="1" applyAlignment="1">
      <alignment vertical="top"/>
    </xf>
    <xf numFmtId="190" fontId="3" fillId="10" borderId="10" xfId="0" applyNumberFormat="1" applyFont="1" applyFill="1" applyBorder="1" applyAlignment="1">
      <alignment horizontal="center" vertical="top"/>
    </xf>
    <xf numFmtId="43" fontId="3" fillId="10" borderId="10" xfId="1" applyFont="1" applyFill="1" applyBorder="1" applyAlignment="1">
      <alignment horizontal="center" vertical="top"/>
    </xf>
    <xf numFmtId="43" fontId="5" fillId="10" borderId="10" xfId="1" applyFont="1" applyFill="1" applyBorder="1" applyAlignment="1">
      <alignment vertical="top"/>
    </xf>
    <xf numFmtId="0" fontId="5" fillId="10" borderId="10" xfId="0" applyFont="1" applyFill="1" applyBorder="1" applyAlignment="1">
      <alignment vertical="top"/>
    </xf>
    <xf numFmtId="0" fontId="3" fillId="10" borderId="10" xfId="0" applyFont="1" applyFill="1" applyBorder="1" applyAlignment="1">
      <alignment horizontal="left" vertical="top"/>
    </xf>
    <xf numFmtId="0" fontId="3" fillId="10" borderId="1" xfId="0" applyNumberFormat="1" applyFont="1" applyFill="1" applyBorder="1" applyAlignment="1">
      <alignment horizontal="center" vertical="top"/>
    </xf>
    <xf numFmtId="190" fontId="3" fillId="10" borderId="0" xfId="0" applyNumberFormat="1" applyFont="1" applyFill="1" applyBorder="1" applyAlignment="1">
      <alignment horizontal="center" vertical="top"/>
    </xf>
    <xf numFmtId="0" fontId="3" fillId="10" borderId="0" xfId="0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 vertical="top"/>
    </xf>
    <xf numFmtId="0" fontId="3" fillId="10" borderId="0" xfId="0" applyFont="1" applyFill="1" applyAlignment="1">
      <alignment horizontal="center" vertical="top"/>
    </xf>
    <xf numFmtId="0" fontId="3" fillId="10" borderId="0" xfId="0" applyFont="1" applyFill="1" applyAlignment="1">
      <alignment vertical="top"/>
    </xf>
    <xf numFmtId="3" fontId="6" fillId="8" borderId="10" xfId="0" applyNumberFormat="1" applyFont="1" applyFill="1" applyBorder="1" applyAlignment="1">
      <alignment vertical="top" wrapText="1"/>
    </xf>
    <xf numFmtId="188" fontId="5" fillId="0" borderId="10" xfId="1" applyNumberFormat="1" applyFont="1" applyFill="1" applyBorder="1" applyAlignment="1">
      <alignment horizontal="center" vertical="center"/>
    </xf>
    <xf numFmtId="43" fontId="15" fillId="0" borderId="10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43" fontId="3" fillId="7" borderId="10" xfId="0" applyNumberFormat="1" applyFont="1" applyFill="1" applyBorder="1" applyAlignment="1">
      <alignment horizontal="center" vertical="top"/>
    </xf>
    <xf numFmtId="43" fontId="3" fillId="10" borderId="10" xfId="0" applyNumberFormat="1" applyFont="1" applyFill="1" applyBorder="1" applyAlignment="1">
      <alignment horizontal="center" vertical="top"/>
    </xf>
    <xf numFmtId="188" fontId="2" fillId="10" borderId="10" xfId="1" applyNumberFormat="1" applyFont="1" applyFill="1" applyBorder="1" applyAlignment="1">
      <alignment vertical="top"/>
    </xf>
    <xf numFmtId="188" fontId="2" fillId="10" borderId="10" xfId="1" quotePrefix="1" applyNumberFormat="1" applyFont="1" applyFill="1" applyBorder="1" applyAlignment="1">
      <alignment vertical="top"/>
    </xf>
    <xf numFmtId="188" fontId="2" fillId="0" borderId="10" xfId="1" applyNumberFormat="1" applyFont="1" applyFill="1" applyBorder="1" applyAlignment="1">
      <alignment vertical="top"/>
    </xf>
    <xf numFmtId="43" fontId="3" fillId="0" borderId="1" xfId="1" applyFont="1" applyFill="1" applyBorder="1" applyAlignment="1">
      <alignment horizontal="left" vertical="top"/>
    </xf>
    <xf numFmtId="43" fontId="3" fillId="0" borderId="0" xfId="1" applyFont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/>
    </xf>
    <xf numFmtId="43" fontId="3" fillId="3" borderId="1" xfId="1" applyFont="1" applyFill="1" applyBorder="1" applyAlignment="1">
      <alignment horizontal="left"/>
    </xf>
    <xf numFmtId="43" fontId="3" fillId="2" borderId="1" xfId="1" applyFont="1" applyFill="1" applyBorder="1" applyAlignment="1">
      <alignment horizontal="left"/>
    </xf>
    <xf numFmtId="43" fontId="3" fillId="8" borderId="1" xfId="1" applyFont="1" applyFill="1" applyBorder="1" applyAlignment="1">
      <alignment horizontal="left" vertical="top"/>
    </xf>
    <xf numFmtId="43" fontId="3" fillId="10" borderId="1" xfId="1" applyFont="1" applyFill="1" applyBorder="1" applyAlignment="1">
      <alignment horizontal="left" vertical="top"/>
    </xf>
    <xf numFmtId="43" fontId="3" fillId="4" borderId="1" xfId="1" applyFont="1" applyFill="1" applyBorder="1" applyAlignment="1">
      <alignment horizontal="left" vertical="top"/>
    </xf>
    <xf numFmtId="43" fontId="3" fillId="5" borderId="1" xfId="1" applyFont="1" applyFill="1" applyBorder="1" applyAlignment="1">
      <alignment horizontal="left" vertical="top"/>
    </xf>
    <xf numFmtId="43" fontId="3" fillId="7" borderId="1" xfId="1" applyFont="1" applyFill="1" applyBorder="1" applyAlignment="1">
      <alignment horizontal="left" vertical="top"/>
    </xf>
    <xf numFmtId="43" fontId="11" fillId="0" borderId="0" xfId="1" applyFont="1" applyAlignment="1">
      <alignment horizontal="left"/>
    </xf>
    <xf numFmtId="43" fontId="3" fillId="0" borderId="0" xfId="1" applyFont="1" applyBorder="1" applyAlignment="1">
      <alignment horizontal="left"/>
    </xf>
    <xf numFmtId="43" fontId="3" fillId="0" borderId="0" xfId="1" applyFont="1" applyBorder="1" applyAlignment="1">
      <alignment horizontal="left" vertical="center" wrapText="1"/>
    </xf>
    <xf numFmtId="43" fontId="3" fillId="0" borderId="10" xfId="1" applyFont="1" applyBorder="1" applyAlignment="1">
      <alignment horizontal="center" vertical="center"/>
    </xf>
    <xf numFmtId="43" fontId="2" fillId="4" borderId="1" xfId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/>
    </xf>
    <xf numFmtId="43" fontId="3" fillId="0" borderId="0" xfId="1" applyFont="1" applyFill="1" applyBorder="1" applyAlignment="1">
      <alignment vertical="top"/>
    </xf>
    <xf numFmtId="43" fontId="3" fillId="0" borderId="0" xfId="1" applyFont="1" applyFill="1" applyBorder="1" applyAlignment="1">
      <alignment horizontal="center" vertical="top"/>
    </xf>
    <xf numFmtId="188" fontId="5" fillId="0" borderId="0" xfId="1" applyNumberFormat="1" applyFont="1" applyFill="1" applyBorder="1" applyAlignment="1">
      <alignment vertical="top"/>
    </xf>
    <xf numFmtId="43" fontId="5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43" fontId="3" fillId="0" borderId="0" xfId="1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vertical="top" wrapText="1"/>
    </xf>
    <xf numFmtId="43" fontId="11" fillId="0" borderId="0" xfId="1" applyFont="1" applyBorder="1"/>
    <xf numFmtId="43" fontId="11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/>
    <xf numFmtId="43" fontId="12" fillId="0" borderId="0" xfId="1" applyFont="1" applyBorder="1"/>
    <xf numFmtId="0" fontId="11" fillId="0" borderId="0" xfId="0" applyFont="1" applyBorder="1" applyAlignment="1">
      <alignment horizontal="left"/>
    </xf>
    <xf numFmtId="43" fontId="11" fillId="0" borderId="0" xfId="1" applyFont="1" applyBorder="1" applyAlignment="1">
      <alignment horizontal="left"/>
    </xf>
    <xf numFmtId="3" fontId="3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43" fontId="3" fillId="0" borderId="3" xfId="1" applyFont="1" applyFill="1" applyBorder="1" applyAlignment="1">
      <alignment vertical="top"/>
    </xf>
    <xf numFmtId="190" fontId="3" fillId="0" borderId="3" xfId="0" applyNumberFormat="1" applyFont="1" applyFill="1" applyBorder="1" applyAlignment="1">
      <alignment horizontal="center" vertical="top"/>
    </xf>
    <xf numFmtId="43" fontId="3" fillId="0" borderId="3" xfId="1" applyFont="1" applyFill="1" applyBorder="1" applyAlignment="1">
      <alignment horizontal="center" vertical="top"/>
    </xf>
    <xf numFmtId="188" fontId="5" fillId="0" borderId="3" xfId="1" applyNumberFormat="1" applyFont="1" applyFill="1" applyBorder="1" applyAlignment="1">
      <alignment vertical="top"/>
    </xf>
    <xf numFmtId="43" fontId="5" fillId="0" borderId="3" xfId="1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/>
    </xf>
    <xf numFmtId="43" fontId="3" fillId="7" borderId="10" xfId="1" applyFont="1" applyFill="1" applyBorder="1" applyAlignment="1">
      <alignment horizontal="left" vertical="top"/>
    </xf>
    <xf numFmtId="43" fontId="2" fillId="7" borderId="10" xfId="1" applyFont="1" applyFill="1" applyBorder="1" applyAlignment="1">
      <alignment horizontal="left" vertical="top"/>
    </xf>
    <xf numFmtId="3" fontId="6" fillId="10" borderId="10" xfId="0" applyNumberFormat="1" applyFont="1" applyFill="1" applyBorder="1" applyAlignment="1">
      <alignment vertical="top"/>
    </xf>
    <xf numFmtId="3" fontId="6" fillId="9" borderId="10" xfId="0" applyNumberFormat="1" applyFont="1" applyFill="1" applyBorder="1" applyAlignment="1">
      <alignment horizontal="center" vertical="top"/>
    </xf>
    <xf numFmtId="0" fontId="6" fillId="9" borderId="10" xfId="0" applyFont="1" applyFill="1" applyBorder="1" applyAlignment="1">
      <alignment horizontal="center" vertical="top"/>
    </xf>
    <xf numFmtId="43" fontId="8" fillId="9" borderId="10" xfId="1" applyFont="1" applyFill="1" applyBorder="1" applyAlignment="1">
      <alignment vertical="top"/>
    </xf>
    <xf numFmtId="190" fontId="6" fillId="0" borderId="10" xfId="0" applyNumberFormat="1" applyFont="1" applyFill="1" applyBorder="1" applyAlignment="1">
      <alignment horizontal="center" vertical="top"/>
    </xf>
    <xf numFmtId="43" fontId="6" fillId="10" borderId="10" xfId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left" vertical="top"/>
    </xf>
    <xf numFmtId="43" fontId="6" fillId="0" borderId="1" xfId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center" vertical="top"/>
    </xf>
    <xf numFmtId="190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</cellXfs>
  <cellStyles count="3">
    <cellStyle name="Normal_mask" xfId="2"/>
    <cellStyle name="จุลภาค" xfId="1" builtinId="3"/>
    <cellStyle name="ปกติ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B0F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36"/>
  <sheetViews>
    <sheetView zoomScale="80" zoomScaleNormal="80" workbookViewId="0">
      <pane xSplit="1" ySplit="11" topLeftCell="B201" activePane="bottomRight" state="frozen"/>
      <selection pane="topRight" activeCell="B1" sqref="B1"/>
      <selection pane="bottomLeft" activeCell="A12" sqref="A12"/>
      <selection pane="bottomRight" activeCell="A208" sqref="A208"/>
    </sheetView>
  </sheetViews>
  <sheetFormatPr defaultColWidth="9" defaultRowHeight="17.399999999999999" x14ac:dyDescent="0.3"/>
  <cols>
    <col min="1" max="1" width="50.59765625" style="239" customWidth="1"/>
    <col min="2" max="2" width="6.09765625" style="239" customWidth="1"/>
    <col min="3" max="3" width="7.19921875" style="239" customWidth="1"/>
    <col min="4" max="4" width="13.69921875" style="240" customWidth="1"/>
    <col min="5" max="5" width="14" style="241" customWidth="1"/>
    <col min="6" max="6" width="10.09765625" style="242" customWidth="1"/>
    <col min="7" max="7" width="11.19921875" style="241" customWidth="1"/>
    <col min="8" max="8" width="15" style="240" customWidth="1"/>
    <col min="9" max="9" width="13" style="243" customWidth="1"/>
    <col min="10" max="10" width="12.69921875" style="240" bestFit="1" customWidth="1"/>
    <col min="11" max="11" width="15.8984375" style="243" customWidth="1"/>
    <col min="12" max="12" width="15.5" style="240" bestFit="1" customWidth="1"/>
    <col min="13" max="13" width="9" style="244" customWidth="1"/>
    <col min="14" max="14" width="10.5" style="245" bestFit="1" customWidth="1"/>
    <col min="15" max="15" width="10.8984375" style="245" customWidth="1"/>
    <col min="16" max="19" width="11.3984375" style="246" bestFit="1" customWidth="1"/>
    <col min="20" max="20" width="14.19921875" style="246" customWidth="1"/>
    <col min="21" max="21" width="11" style="246" customWidth="1"/>
    <col min="22" max="22" width="12.59765625" style="246" customWidth="1"/>
    <col min="23" max="23" width="12.5" style="246" customWidth="1"/>
    <col min="24" max="24" width="10" style="245" bestFit="1" customWidth="1"/>
    <col min="25" max="25" width="10.19921875" style="245" customWidth="1"/>
    <col min="26" max="26" width="27.09765625" style="247" bestFit="1" customWidth="1"/>
    <col min="27" max="27" width="12.59765625" style="248" bestFit="1" customWidth="1"/>
    <col min="28" max="28" width="9" style="249"/>
    <col min="29" max="29" width="12.59765625" style="249" bestFit="1" customWidth="1"/>
    <col min="30" max="31" width="9" style="249"/>
    <col min="32" max="16384" width="9" style="239"/>
  </cols>
  <sheetData>
    <row r="1" spans="1:31" s="4" customFormat="1" ht="21" x14ac:dyDescent="0.6">
      <c r="A1" s="311" t="s">
        <v>596</v>
      </c>
      <c r="B1" s="311"/>
      <c r="C1" s="311"/>
      <c r="D1" s="311"/>
      <c r="E1" s="311"/>
      <c r="F1" s="311"/>
      <c r="G1" s="311"/>
      <c r="H1" s="311"/>
      <c r="I1" s="311"/>
      <c r="J1" s="311"/>
      <c r="K1" s="312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1"/>
      <c r="AA1" s="2"/>
      <c r="AB1" s="3"/>
      <c r="AC1" s="3"/>
      <c r="AD1" s="3"/>
      <c r="AE1" s="3"/>
    </row>
    <row r="2" spans="1:31" s="4" customFormat="1" ht="21" x14ac:dyDescent="0.6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1"/>
      <c r="AA2" s="2"/>
      <c r="AB2" s="3"/>
      <c r="AC2" s="3"/>
      <c r="AD2" s="3"/>
      <c r="AE2" s="3"/>
    </row>
    <row r="3" spans="1:31" s="4" customFormat="1" ht="21" x14ac:dyDescent="0.6">
      <c r="A3" s="311" t="s">
        <v>355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1"/>
      <c r="AA3" s="2"/>
      <c r="AB3" s="3"/>
      <c r="AC3" s="3"/>
      <c r="AD3" s="3"/>
      <c r="AE3" s="3"/>
    </row>
    <row r="4" spans="1:31" s="4" customFormat="1" ht="21" x14ac:dyDescent="0.6">
      <c r="A4" s="313" t="s">
        <v>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1"/>
      <c r="AA4" s="2"/>
      <c r="AB4" s="3"/>
      <c r="AC4" s="3"/>
      <c r="AD4" s="3"/>
      <c r="AE4" s="3"/>
    </row>
    <row r="5" spans="1:31" s="10" customFormat="1" ht="27" customHeight="1" x14ac:dyDescent="0.25">
      <c r="A5" s="314" t="s">
        <v>2</v>
      </c>
      <c r="B5" s="5"/>
      <c r="C5" s="5"/>
      <c r="D5" s="6" t="s">
        <v>3</v>
      </c>
      <c r="E5" s="309" t="s">
        <v>4</v>
      </c>
      <c r="F5" s="317"/>
      <c r="G5" s="317"/>
      <c r="H5" s="317"/>
      <c r="I5" s="310"/>
      <c r="J5" s="6"/>
      <c r="K5" s="6"/>
      <c r="L5" s="6"/>
      <c r="M5" s="314" t="s">
        <v>5</v>
      </c>
      <c r="N5" s="318" t="s">
        <v>6</v>
      </c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7"/>
      <c r="AA5" s="8"/>
      <c r="AB5" s="9"/>
      <c r="AC5" s="9"/>
      <c r="AD5" s="9"/>
      <c r="AE5" s="9"/>
    </row>
    <row r="6" spans="1:31" s="10" customFormat="1" ht="21" x14ac:dyDescent="0.25">
      <c r="A6" s="315"/>
      <c r="B6" s="11"/>
      <c r="C6" s="11"/>
      <c r="D6" s="12" t="s">
        <v>7</v>
      </c>
      <c r="E6" s="309" t="s">
        <v>8</v>
      </c>
      <c r="F6" s="317"/>
      <c r="G6" s="317"/>
      <c r="H6" s="317"/>
      <c r="I6" s="310"/>
      <c r="J6" s="13"/>
      <c r="K6" s="12" t="s">
        <v>9</v>
      </c>
      <c r="L6" s="12"/>
      <c r="M6" s="315"/>
      <c r="N6" s="320" t="s">
        <v>10</v>
      </c>
      <c r="O6" s="305"/>
      <c r="P6" s="306"/>
      <c r="Q6" s="305" t="s">
        <v>11</v>
      </c>
      <c r="R6" s="305"/>
      <c r="S6" s="306"/>
      <c r="T6" s="307" t="s">
        <v>12</v>
      </c>
      <c r="U6" s="307"/>
      <c r="V6" s="307"/>
      <c r="W6" s="307" t="s">
        <v>13</v>
      </c>
      <c r="X6" s="307"/>
      <c r="Y6" s="307"/>
      <c r="Z6" s="308" t="s">
        <v>14</v>
      </c>
      <c r="AA6" s="8"/>
      <c r="AB6" s="9"/>
      <c r="AC6" s="9"/>
      <c r="AD6" s="9"/>
      <c r="AE6" s="9"/>
    </row>
    <row r="7" spans="1:31" s="10" customFormat="1" ht="21" x14ac:dyDescent="0.25">
      <c r="A7" s="315"/>
      <c r="B7" s="11" t="s">
        <v>15</v>
      </c>
      <c r="C7" s="11" t="s">
        <v>16</v>
      </c>
      <c r="D7" s="12" t="s">
        <v>17</v>
      </c>
      <c r="E7" s="12" t="s">
        <v>18</v>
      </c>
      <c r="F7" s="14" t="s">
        <v>19</v>
      </c>
      <c r="G7" s="12" t="s">
        <v>20</v>
      </c>
      <c r="H7" s="309" t="s">
        <v>21</v>
      </c>
      <c r="I7" s="310"/>
      <c r="J7" s="12" t="s">
        <v>22</v>
      </c>
      <c r="K7" s="12" t="s">
        <v>23</v>
      </c>
      <c r="L7" s="12" t="s">
        <v>24</v>
      </c>
      <c r="M7" s="315"/>
      <c r="N7" s="15"/>
      <c r="O7" s="16"/>
      <c r="P7" s="17"/>
      <c r="Q7" s="18"/>
      <c r="R7" s="18"/>
      <c r="S7" s="17"/>
      <c r="T7" s="19"/>
      <c r="U7" s="19"/>
      <c r="V7" s="19"/>
      <c r="W7" s="19"/>
      <c r="X7" s="20"/>
      <c r="Y7" s="20"/>
      <c r="Z7" s="308"/>
      <c r="AA7" s="8"/>
      <c r="AB7" s="9"/>
      <c r="AC7" s="9"/>
      <c r="AD7" s="9"/>
      <c r="AE7" s="9"/>
    </row>
    <row r="8" spans="1:31" s="10" customFormat="1" ht="21" x14ac:dyDescent="0.25">
      <c r="A8" s="315"/>
      <c r="B8" s="11"/>
      <c r="C8" s="11"/>
      <c r="D8" s="13"/>
      <c r="E8" s="12" t="s">
        <v>25</v>
      </c>
      <c r="F8" s="14" t="s">
        <v>25</v>
      </c>
      <c r="G8" s="12" t="s">
        <v>25</v>
      </c>
      <c r="H8" s="12" t="s">
        <v>26</v>
      </c>
      <c r="I8" s="12" t="s">
        <v>27</v>
      </c>
      <c r="J8" s="12" t="s">
        <v>17</v>
      </c>
      <c r="K8" s="12" t="s">
        <v>28</v>
      </c>
      <c r="L8" s="12"/>
      <c r="M8" s="315"/>
      <c r="N8" s="20" t="s">
        <v>29</v>
      </c>
      <c r="O8" s="20" t="s">
        <v>30</v>
      </c>
      <c r="P8" s="19" t="s">
        <v>31</v>
      </c>
      <c r="Q8" s="19" t="s">
        <v>32</v>
      </c>
      <c r="R8" s="19" t="s">
        <v>33</v>
      </c>
      <c r="S8" s="19" t="s">
        <v>34</v>
      </c>
      <c r="T8" s="19" t="s">
        <v>35</v>
      </c>
      <c r="U8" s="19" t="s">
        <v>36</v>
      </c>
      <c r="V8" s="19" t="s">
        <v>37</v>
      </c>
      <c r="W8" s="19" t="s">
        <v>38</v>
      </c>
      <c r="X8" s="20" t="s">
        <v>39</v>
      </c>
      <c r="Y8" s="20" t="s">
        <v>40</v>
      </c>
      <c r="Z8" s="308"/>
      <c r="AA8" s="8"/>
      <c r="AB8" s="9"/>
      <c r="AC8" s="9"/>
      <c r="AD8" s="9"/>
      <c r="AE8" s="9"/>
    </row>
    <row r="9" spans="1:31" s="29" customFormat="1" ht="21" x14ac:dyDescent="0.25">
      <c r="A9" s="316"/>
      <c r="B9" s="11"/>
      <c r="C9" s="11"/>
      <c r="D9" s="21"/>
      <c r="E9" s="22"/>
      <c r="F9" s="23"/>
      <c r="G9" s="22"/>
      <c r="H9" s="21"/>
      <c r="I9" s="21"/>
      <c r="J9" s="24"/>
      <c r="K9" s="24"/>
      <c r="L9" s="21"/>
      <c r="M9" s="316"/>
      <c r="N9" s="25"/>
      <c r="O9" s="25"/>
      <c r="P9" s="26"/>
      <c r="Q9" s="26"/>
      <c r="R9" s="26"/>
      <c r="S9" s="26"/>
      <c r="T9" s="26"/>
      <c r="U9" s="26"/>
      <c r="V9" s="26"/>
      <c r="W9" s="26"/>
      <c r="X9" s="25"/>
      <c r="Y9" s="25"/>
      <c r="Z9" s="308"/>
      <c r="AA9" s="27"/>
      <c r="AB9" s="28"/>
      <c r="AC9" s="28"/>
      <c r="AD9" s="28"/>
      <c r="AE9" s="28"/>
    </row>
    <row r="10" spans="1:31" s="30" customFormat="1" ht="21" x14ac:dyDescent="0.6">
      <c r="A10" s="30" t="s">
        <v>41</v>
      </c>
      <c r="D10" s="31"/>
      <c r="E10" s="32"/>
      <c r="F10" s="33"/>
      <c r="G10" s="32"/>
      <c r="H10" s="31"/>
      <c r="I10" s="34"/>
      <c r="J10" s="31"/>
      <c r="K10" s="34"/>
      <c r="L10" s="31"/>
      <c r="M10" s="35"/>
      <c r="N10" s="36"/>
      <c r="O10" s="36"/>
      <c r="P10" s="37"/>
      <c r="Q10" s="37"/>
      <c r="R10" s="37"/>
      <c r="S10" s="37"/>
      <c r="T10" s="37"/>
      <c r="U10" s="37"/>
      <c r="V10" s="37"/>
      <c r="W10" s="37"/>
      <c r="X10" s="36"/>
      <c r="Y10" s="36"/>
      <c r="Z10" s="38"/>
      <c r="AA10" s="39"/>
      <c r="AB10" s="40"/>
      <c r="AC10" s="40"/>
      <c r="AD10" s="40"/>
      <c r="AE10" s="40"/>
    </row>
    <row r="11" spans="1:31" s="52" customFormat="1" ht="21" x14ac:dyDescent="0.6">
      <c r="A11" s="41" t="s">
        <v>42</v>
      </c>
      <c r="B11" s="41"/>
      <c r="C11" s="41"/>
      <c r="D11" s="42"/>
      <c r="E11" s="43"/>
      <c r="F11" s="44"/>
      <c r="G11" s="43"/>
      <c r="H11" s="42"/>
      <c r="I11" s="45"/>
      <c r="J11" s="42"/>
      <c r="K11" s="45"/>
      <c r="L11" s="42"/>
      <c r="M11" s="46"/>
      <c r="N11" s="47"/>
      <c r="O11" s="47"/>
      <c r="P11" s="48"/>
      <c r="Q11" s="48"/>
      <c r="R11" s="48"/>
      <c r="S11" s="48"/>
      <c r="T11" s="48"/>
      <c r="U11" s="48"/>
      <c r="V11" s="48"/>
      <c r="W11" s="48"/>
      <c r="X11" s="47"/>
      <c r="Y11" s="47"/>
      <c r="Z11" s="49"/>
      <c r="AA11" s="50"/>
      <c r="AB11" s="51"/>
      <c r="AC11" s="51"/>
      <c r="AD11" s="51"/>
      <c r="AE11" s="51"/>
    </row>
    <row r="12" spans="1:31" s="68" customFormat="1" ht="18.75" customHeight="1" x14ac:dyDescent="0.6">
      <c r="A12" s="53" t="s">
        <v>43</v>
      </c>
      <c r="B12" s="54"/>
      <c r="C12" s="55"/>
      <c r="D12" s="56"/>
      <c r="E12" s="57"/>
      <c r="F12" s="58"/>
      <c r="G12" s="59"/>
      <c r="H12" s="60"/>
      <c r="I12" s="61"/>
      <c r="J12" s="60"/>
      <c r="K12" s="61"/>
      <c r="L12" s="60"/>
      <c r="M12" s="55"/>
      <c r="N12" s="62"/>
      <c r="O12" s="62"/>
      <c r="P12" s="63"/>
      <c r="Q12" s="63"/>
      <c r="R12" s="63"/>
      <c r="S12" s="63"/>
      <c r="T12" s="63"/>
      <c r="U12" s="63"/>
      <c r="V12" s="63"/>
      <c r="W12" s="63"/>
      <c r="X12" s="64"/>
      <c r="Y12" s="64"/>
      <c r="Z12" s="65"/>
      <c r="AA12" s="66"/>
      <c r="AB12" s="67"/>
      <c r="AC12" s="67"/>
      <c r="AD12" s="67"/>
      <c r="AE12" s="67"/>
    </row>
    <row r="13" spans="1:31" s="78" customFormat="1" ht="18.75" customHeight="1" x14ac:dyDescent="0.6">
      <c r="A13" s="69" t="s">
        <v>44</v>
      </c>
      <c r="B13" s="54">
        <v>6</v>
      </c>
      <c r="C13" s="55" t="s">
        <v>45</v>
      </c>
      <c r="D13" s="56">
        <v>162000</v>
      </c>
      <c r="E13" s="55" t="s">
        <v>46</v>
      </c>
      <c r="F13" s="70">
        <v>42663</v>
      </c>
      <c r="G13" s="71">
        <v>241018</v>
      </c>
      <c r="H13" s="56">
        <v>162000</v>
      </c>
      <c r="I13" s="72" t="s">
        <v>47</v>
      </c>
      <c r="J13" s="56">
        <f>D13-H13</f>
        <v>0</v>
      </c>
      <c r="K13" s="61" t="s">
        <v>48</v>
      </c>
      <c r="L13" s="56">
        <f t="shared" ref="L13:L44" si="0">SUM(N14:Y14)</f>
        <v>162000</v>
      </c>
      <c r="M13" s="55" t="s">
        <v>49</v>
      </c>
      <c r="N13" s="73"/>
      <c r="O13" s="73"/>
      <c r="P13" s="74"/>
      <c r="Q13" s="74"/>
      <c r="R13" s="74"/>
      <c r="S13" s="74"/>
      <c r="T13" s="74"/>
      <c r="U13" s="74"/>
      <c r="V13" s="74"/>
      <c r="W13" s="74"/>
      <c r="X13" s="75"/>
      <c r="Y13" s="75"/>
      <c r="Z13" s="65" t="s">
        <v>50</v>
      </c>
      <c r="AA13" s="76"/>
      <c r="AB13" s="77"/>
      <c r="AC13" s="77"/>
      <c r="AD13" s="77"/>
      <c r="AE13" s="77"/>
    </row>
    <row r="14" spans="1:31" s="78" customFormat="1" ht="18.75" customHeight="1" x14ac:dyDescent="0.25">
      <c r="A14" s="69"/>
      <c r="B14" s="54"/>
      <c r="C14" s="55"/>
      <c r="D14" s="56"/>
      <c r="E14" s="55"/>
      <c r="F14" s="70"/>
      <c r="G14" s="55"/>
      <c r="H14" s="56"/>
      <c r="I14" s="72"/>
      <c r="J14" s="56">
        <f t="shared" ref="J14:J64" si="1">D14-H14</f>
        <v>0</v>
      </c>
      <c r="K14" s="72"/>
      <c r="L14" s="56">
        <f t="shared" si="0"/>
        <v>0</v>
      </c>
      <c r="M14" s="55" t="s">
        <v>51</v>
      </c>
      <c r="N14" s="73"/>
      <c r="O14" s="73"/>
      <c r="P14" s="74">
        <v>162000</v>
      </c>
      <c r="Q14" s="74"/>
      <c r="R14" s="74"/>
      <c r="S14" s="74"/>
      <c r="T14" s="74"/>
      <c r="U14" s="74"/>
      <c r="V14" s="74"/>
      <c r="W14" s="74"/>
      <c r="X14" s="75"/>
      <c r="Y14" s="75"/>
      <c r="Z14" s="79"/>
      <c r="AA14" s="76"/>
      <c r="AB14" s="77"/>
      <c r="AC14" s="77"/>
      <c r="AD14" s="77"/>
      <c r="AE14" s="77"/>
    </row>
    <row r="15" spans="1:31" s="78" customFormat="1" ht="18.75" customHeight="1" x14ac:dyDescent="0.25">
      <c r="A15" s="69" t="s">
        <v>52</v>
      </c>
      <c r="B15" s="54">
        <v>3</v>
      </c>
      <c r="C15" s="55" t="s">
        <v>45</v>
      </c>
      <c r="D15" s="56">
        <v>600000</v>
      </c>
      <c r="E15" s="55" t="s">
        <v>53</v>
      </c>
      <c r="F15" s="70">
        <v>42720</v>
      </c>
      <c r="G15" s="71">
        <v>21929</v>
      </c>
      <c r="H15" s="56">
        <v>599949</v>
      </c>
      <c r="I15" s="72" t="s">
        <v>47</v>
      </c>
      <c r="J15" s="56">
        <f t="shared" si="1"/>
        <v>51</v>
      </c>
      <c r="K15" s="72" t="s">
        <v>48</v>
      </c>
      <c r="L15" s="56">
        <f t="shared" si="0"/>
        <v>599949</v>
      </c>
      <c r="M15" s="55" t="s">
        <v>49</v>
      </c>
      <c r="N15" s="73"/>
      <c r="O15" s="73"/>
      <c r="P15" s="74"/>
      <c r="Q15" s="74"/>
      <c r="R15" s="74"/>
      <c r="S15" s="74"/>
      <c r="T15" s="74"/>
      <c r="U15" s="74"/>
      <c r="V15" s="74"/>
      <c r="W15" s="74"/>
      <c r="X15" s="75"/>
      <c r="Y15" s="75"/>
      <c r="Z15" s="79" t="s">
        <v>54</v>
      </c>
      <c r="AA15" s="76"/>
      <c r="AB15" s="77"/>
      <c r="AC15" s="77"/>
      <c r="AD15" s="77"/>
      <c r="AE15" s="77"/>
    </row>
    <row r="16" spans="1:31" s="78" customFormat="1" ht="18.75" customHeight="1" x14ac:dyDescent="0.25">
      <c r="A16" s="69"/>
      <c r="B16" s="54"/>
      <c r="C16" s="55"/>
      <c r="D16" s="56"/>
      <c r="E16" s="55"/>
      <c r="F16" s="70"/>
      <c r="G16" s="55"/>
      <c r="H16" s="56"/>
      <c r="I16" s="72"/>
      <c r="J16" s="56">
        <f t="shared" si="1"/>
        <v>0</v>
      </c>
      <c r="K16" s="72"/>
      <c r="L16" s="56">
        <f t="shared" si="0"/>
        <v>0</v>
      </c>
      <c r="M16" s="55" t="s">
        <v>51</v>
      </c>
      <c r="N16" s="73"/>
      <c r="O16" s="73"/>
      <c r="P16" s="74"/>
      <c r="Q16" s="74">
        <v>599949</v>
      </c>
      <c r="R16" s="74"/>
      <c r="S16" s="74"/>
      <c r="T16" s="74"/>
      <c r="U16" s="74"/>
      <c r="V16" s="74"/>
      <c r="W16" s="74"/>
      <c r="X16" s="75"/>
      <c r="Y16" s="75"/>
      <c r="Z16" s="79"/>
      <c r="AA16" s="76"/>
      <c r="AB16" s="77"/>
      <c r="AC16" s="77"/>
      <c r="AD16" s="77"/>
      <c r="AE16" s="77"/>
    </row>
    <row r="17" spans="1:31" s="78" customFormat="1" ht="18.75" customHeight="1" x14ac:dyDescent="0.6">
      <c r="A17" s="69" t="s">
        <v>55</v>
      </c>
      <c r="B17" s="54">
        <v>2</v>
      </c>
      <c r="C17" s="55" t="s">
        <v>45</v>
      </c>
      <c r="D17" s="56">
        <v>150000</v>
      </c>
      <c r="E17" s="55" t="s">
        <v>56</v>
      </c>
      <c r="F17" s="70">
        <v>42664</v>
      </c>
      <c r="G17" s="71">
        <v>241034</v>
      </c>
      <c r="H17" s="56">
        <v>150000</v>
      </c>
      <c r="I17" s="72" t="s">
        <v>47</v>
      </c>
      <c r="J17" s="56">
        <f t="shared" si="1"/>
        <v>0</v>
      </c>
      <c r="K17" s="61" t="s">
        <v>48</v>
      </c>
      <c r="L17" s="56">
        <f t="shared" si="0"/>
        <v>150000</v>
      </c>
      <c r="M17" s="55" t="s">
        <v>49</v>
      </c>
      <c r="N17" s="73"/>
      <c r="O17" s="73"/>
      <c r="P17" s="74"/>
      <c r="Q17" s="74"/>
      <c r="R17" s="74"/>
      <c r="S17" s="74"/>
      <c r="T17" s="74"/>
      <c r="U17" s="74"/>
      <c r="V17" s="74"/>
      <c r="W17" s="74"/>
      <c r="X17" s="75"/>
      <c r="Y17" s="75"/>
      <c r="Z17" s="79" t="s">
        <v>57</v>
      </c>
      <c r="AA17" s="76"/>
      <c r="AB17" s="77"/>
      <c r="AC17" s="77"/>
      <c r="AD17" s="77"/>
      <c r="AE17" s="77"/>
    </row>
    <row r="18" spans="1:31" s="78" customFormat="1" ht="18.75" customHeight="1" x14ac:dyDescent="0.25">
      <c r="A18" s="69"/>
      <c r="B18" s="54"/>
      <c r="C18" s="55"/>
      <c r="D18" s="56"/>
      <c r="E18" s="55"/>
      <c r="F18" s="70"/>
      <c r="G18" s="55"/>
      <c r="H18" s="56"/>
      <c r="I18" s="72"/>
      <c r="J18" s="56">
        <f t="shared" si="1"/>
        <v>0</v>
      </c>
      <c r="K18" s="72"/>
      <c r="L18" s="56">
        <f t="shared" si="0"/>
        <v>0</v>
      </c>
      <c r="M18" s="55" t="s">
        <v>51</v>
      </c>
      <c r="N18" s="73"/>
      <c r="O18" s="73"/>
      <c r="P18" s="74"/>
      <c r="Q18" s="74">
        <v>150000</v>
      </c>
      <c r="R18" s="74"/>
      <c r="S18" s="74"/>
      <c r="T18" s="74"/>
      <c r="U18" s="74"/>
      <c r="V18" s="74"/>
      <c r="W18" s="74"/>
      <c r="X18" s="75"/>
      <c r="Y18" s="75"/>
      <c r="Z18" s="79"/>
      <c r="AA18" s="76"/>
      <c r="AB18" s="77"/>
      <c r="AC18" s="77"/>
      <c r="AD18" s="77"/>
      <c r="AE18" s="77"/>
    </row>
    <row r="19" spans="1:31" s="78" customFormat="1" ht="18.75" customHeight="1" x14ac:dyDescent="0.6">
      <c r="A19" s="69" t="s">
        <v>58</v>
      </c>
      <c r="B19" s="54">
        <v>1</v>
      </c>
      <c r="C19" s="55" t="s">
        <v>59</v>
      </c>
      <c r="D19" s="56">
        <v>258000</v>
      </c>
      <c r="E19" s="55" t="s">
        <v>60</v>
      </c>
      <c r="F19" s="70">
        <v>42672</v>
      </c>
      <c r="G19" s="71">
        <v>241057</v>
      </c>
      <c r="H19" s="56">
        <v>258000</v>
      </c>
      <c r="I19" s="72" t="s">
        <v>47</v>
      </c>
      <c r="J19" s="56">
        <f t="shared" si="1"/>
        <v>0</v>
      </c>
      <c r="K19" s="61" t="s">
        <v>48</v>
      </c>
      <c r="L19" s="56">
        <f t="shared" si="0"/>
        <v>258000</v>
      </c>
      <c r="M19" s="55" t="s">
        <v>49</v>
      </c>
      <c r="N19" s="73"/>
      <c r="O19" s="73"/>
      <c r="P19" s="74"/>
      <c r="Q19" s="74"/>
      <c r="R19" s="74"/>
      <c r="S19" s="74"/>
      <c r="T19" s="74"/>
      <c r="U19" s="74"/>
      <c r="V19" s="74"/>
      <c r="W19" s="74"/>
      <c r="X19" s="75"/>
      <c r="Y19" s="75"/>
      <c r="Z19" s="79" t="s">
        <v>61</v>
      </c>
      <c r="AA19" s="76"/>
      <c r="AB19" s="77"/>
      <c r="AC19" s="77"/>
      <c r="AD19" s="77"/>
      <c r="AE19" s="77"/>
    </row>
    <row r="20" spans="1:31" s="78" customFormat="1" ht="18.75" customHeight="1" x14ac:dyDescent="0.25">
      <c r="A20" s="69"/>
      <c r="B20" s="54"/>
      <c r="C20" s="55"/>
      <c r="D20" s="56"/>
      <c r="E20" s="55"/>
      <c r="F20" s="70"/>
      <c r="G20" s="71"/>
      <c r="H20" s="56"/>
      <c r="I20" s="72"/>
      <c r="J20" s="56">
        <f t="shared" si="1"/>
        <v>0</v>
      </c>
      <c r="K20" s="72"/>
      <c r="L20" s="56">
        <f t="shared" si="0"/>
        <v>0</v>
      </c>
      <c r="M20" s="55" t="s">
        <v>51</v>
      </c>
      <c r="N20" s="73"/>
      <c r="O20" s="73"/>
      <c r="P20" s="74"/>
      <c r="Q20" s="74">
        <v>258000</v>
      </c>
      <c r="R20" s="74"/>
      <c r="S20" s="74"/>
      <c r="T20" s="74"/>
      <c r="U20" s="74"/>
      <c r="V20" s="74"/>
      <c r="W20" s="74"/>
      <c r="X20" s="75"/>
      <c r="Y20" s="75"/>
      <c r="Z20" s="79"/>
      <c r="AA20" s="76"/>
      <c r="AB20" s="77"/>
      <c r="AC20" s="77"/>
      <c r="AD20" s="77"/>
      <c r="AE20" s="77"/>
    </row>
    <row r="21" spans="1:31" s="78" customFormat="1" ht="18.75" customHeight="1" x14ac:dyDescent="0.6">
      <c r="A21" s="69" t="s">
        <v>62</v>
      </c>
      <c r="B21" s="54">
        <v>2</v>
      </c>
      <c r="C21" s="55" t="s">
        <v>59</v>
      </c>
      <c r="D21" s="56">
        <v>770400</v>
      </c>
      <c r="E21" s="55" t="s">
        <v>63</v>
      </c>
      <c r="F21" s="70">
        <v>42672</v>
      </c>
      <c r="G21" s="71">
        <v>241057</v>
      </c>
      <c r="H21" s="56">
        <v>770400</v>
      </c>
      <c r="I21" s="72" t="s">
        <v>47</v>
      </c>
      <c r="J21" s="56">
        <f t="shared" si="1"/>
        <v>0</v>
      </c>
      <c r="K21" s="61" t="s">
        <v>48</v>
      </c>
      <c r="L21" s="56">
        <f t="shared" si="0"/>
        <v>770400</v>
      </c>
      <c r="M21" s="55" t="s">
        <v>49</v>
      </c>
      <c r="N21" s="73"/>
      <c r="O21" s="73"/>
      <c r="P21" s="74"/>
      <c r="Q21" s="74"/>
      <c r="R21" s="74"/>
      <c r="S21" s="74"/>
      <c r="T21" s="74"/>
      <c r="U21" s="74"/>
      <c r="V21" s="74"/>
      <c r="W21" s="74"/>
      <c r="X21" s="75"/>
      <c r="Y21" s="75"/>
      <c r="Z21" s="79" t="s">
        <v>64</v>
      </c>
      <c r="AA21" s="76"/>
      <c r="AB21" s="77"/>
      <c r="AC21" s="77"/>
      <c r="AD21" s="77"/>
      <c r="AE21" s="77"/>
    </row>
    <row r="22" spans="1:31" s="78" customFormat="1" ht="18.75" customHeight="1" x14ac:dyDescent="0.25">
      <c r="A22" s="69"/>
      <c r="B22" s="54"/>
      <c r="C22" s="55"/>
      <c r="D22" s="56"/>
      <c r="E22" s="55"/>
      <c r="F22" s="70"/>
      <c r="G22" s="55"/>
      <c r="H22" s="56"/>
      <c r="I22" s="72"/>
      <c r="J22" s="56">
        <f t="shared" si="1"/>
        <v>0</v>
      </c>
      <c r="K22" s="72"/>
      <c r="L22" s="56">
        <f t="shared" si="0"/>
        <v>0</v>
      </c>
      <c r="M22" s="55" t="s">
        <v>51</v>
      </c>
      <c r="N22" s="73"/>
      <c r="O22" s="73"/>
      <c r="P22" s="74">
        <v>770400</v>
      </c>
      <c r="Q22" s="74"/>
      <c r="R22" s="74"/>
      <c r="S22" s="74"/>
      <c r="T22" s="74"/>
      <c r="U22" s="74"/>
      <c r="V22" s="74"/>
      <c r="W22" s="74"/>
      <c r="X22" s="75"/>
      <c r="Y22" s="75"/>
      <c r="Z22" s="79"/>
      <c r="AA22" s="76"/>
      <c r="AB22" s="77"/>
      <c r="AC22" s="77"/>
      <c r="AD22" s="77"/>
      <c r="AE22" s="77"/>
    </row>
    <row r="23" spans="1:31" s="78" customFormat="1" ht="18.75" customHeight="1" x14ac:dyDescent="0.6">
      <c r="A23" s="69" t="s">
        <v>65</v>
      </c>
      <c r="B23" s="54">
        <v>10</v>
      </c>
      <c r="C23" s="55" t="s">
        <v>66</v>
      </c>
      <c r="D23" s="56">
        <v>100000</v>
      </c>
      <c r="E23" s="55" t="s">
        <v>67</v>
      </c>
      <c r="F23" s="70">
        <v>42670</v>
      </c>
      <c r="G23" s="71">
        <v>241055</v>
      </c>
      <c r="H23" s="56">
        <v>99900</v>
      </c>
      <c r="I23" s="72" t="s">
        <v>68</v>
      </c>
      <c r="J23" s="56">
        <f t="shared" si="1"/>
        <v>100</v>
      </c>
      <c r="K23" s="61" t="s">
        <v>48</v>
      </c>
      <c r="L23" s="56">
        <f t="shared" si="0"/>
        <v>99900</v>
      </c>
      <c r="M23" s="55" t="s">
        <v>49</v>
      </c>
      <c r="N23" s="73"/>
      <c r="O23" s="73"/>
      <c r="P23" s="74"/>
      <c r="Q23" s="74"/>
      <c r="R23" s="74"/>
      <c r="S23" s="74"/>
      <c r="T23" s="74"/>
      <c r="U23" s="74"/>
      <c r="V23" s="74"/>
      <c r="W23" s="74"/>
      <c r="X23" s="75"/>
      <c r="Y23" s="75"/>
      <c r="Z23" s="79" t="s">
        <v>69</v>
      </c>
      <c r="AA23" s="76"/>
      <c r="AB23" s="77"/>
      <c r="AC23" s="77"/>
      <c r="AD23" s="77"/>
      <c r="AE23" s="77"/>
    </row>
    <row r="24" spans="1:31" s="78" customFormat="1" ht="18.75" customHeight="1" x14ac:dyDescent="0.25">
      <c r="A24" s="69"/>
      <c r="B24" s="54"/>
      <c r="C24" s="55"/>
      <c r="D24" s="56"/>
      <c r="E24" s="55"/>
      <c r="F24" s="70"/>
      <c r="G24" s="55"/>
      <c r="H24" s="56"/>
      <c r="I24" s="72"/>
      <c r="J24" s="56">
        <f t="shared" si="1"/>
        <v>0</v>
      </c>
      <c r="K24" s="72"/>
      <c r="L24" s="56">
        <f t="shared" si="0"/>
        <v>0</v>
      </c>
      <c r="M24" s="55" t="s">
        <v>51</v>
      </c>
      <c r="N24" s="73"/>
      <c r="O24" s="73"/>
      <c r="P24" s="74">
        <v>99900</v>
      </c>
      <c r="Q24" s="74"/>
      <c r="R24" s="74"/>
      <c r="S24" s="74"/>
      <c r="T24" s="74"/>
      <c r="U24" s="74"/>
      <c r="V24" s="74"/>
      <c r="W24" s="74"/>
      <c r="X24" s="75"/>
      <c r="Y24" s="75"/>
      <c r="Z24" s="79"/>
      <c r="AA24" s="76"/>
      <c r="AB24" s="77"/>
      <c r="AC24" s="77"/>
      <c r="AD24" s="77"/>
      <c r="AE24" s="77"/>
    </row>
    <row r="25" spans="1:31" s="90" customFormat="1" ht="18.75" customHeight="1" x14ac:dyDescent="0.25">
      <c r="A25" s="69" t="s">
        <v>70</v>
      </c>
      <c r="B25" s="54">
        <v>1</v>
      </c>
      <c r="C25" s="55" t="s">
        <v>59</v>
      </c>
      <c r="D25" s="80">
        <v>144500</v>
      </c>
      <c r="E25" s="81" t="s">
        <v>71</v>
      </c>
      <c r="F25" s="82">
        <v>42672</v>
      </c>
      <c r="G25" s="83">
        <v>241057</v>
      </c>
      <c r="H25" s="80">
        <v>144450</v>
      </c>
      <c r="I25" s="72" t="s">
        <v>47</v>
      </c>
      <c r="J25" s="56">
        <f t="shared" si="1"/>
        <v>50</v>
      </c>
      <c r="K25" s="84" t="s">
        <v>48</v>
      </c>
      <c r="L25" s="56">
        <f t="shared" si="0"/>
        <v>144450</v>
      </c>
      <c r="M25" s="55" t="s">
        <v>49</v>
      </c>
      <c r="N25" s="85"/>
      <c r="O25" s="85"/>
      <c r="P25" s="86"/>
      <c r="Q25" s="86"/>
      <c r="R25" s="86"/>
      <c r="S25" s="86"/>
      <c r="T25" s="86"/>
      <c r="U25" s="86"/>
      <c r="V25" s="86"/>
      <c r="W25" s="86"/>
      <c r="X25" s="87"/>
      <c r="Y25" s="87"/>
      <c r="Z25" s="79" t="s">
        <v>72</v>
      </c>
      <c r="AA25" s="88"/>
      <c r="AB25" s="89"/>
      <c r="AC25" s="89"/>
      <c r="AD25" s="89"/>
      <c r="AE25" s="89"/>
    </row>
    <row r="26" spans="1:31" s="78" customFormat="1" ht="18.75" customHeight="1" x14ac:dyDescent="0.25">
      <c r="A26" s="69"/>
      <c r="B26" s="54"/>
      <c r="C26" s="55"/>
      <c r="D26" s="56"/>
      <c r="E26" s="55"/>
      <c r="F26" s="70"/>
      <c r="G26" s="55"/>
      <c r="H26" s="56"/>
      <c r="I26" s="72"/>
      <c r="J26" s="56">
        <f t="shared" si="1"/>
        <v>0</v>
      </c>
      <c r="K26" s="72"/>
      <c r="L26" s="56">
        <f t="shared" si="0"/>
        <v>0</v>
      </c>
      <c r="M26" s="55" t="s">
        <v>51</v>
      </c>
      <c r="N26" s="73"/>
      <c r="O26" s="73"/>
      <c r="P26" s="74"/>
      <c r="Q26" s="74"/>
      <c r="R26" s="74">
        <v>144450</v>
      </c>
      <c r="S26" s="74"/>
      <c r="T26" s="74"/>
      <c r="U26" s="74"/>
      <c r="V26" s="74"/>
      <c r="W26" s="74"/>
      <c r="X26" s="75"/>
      <c r="Y26" s="75"/>
      <c r="Z26" s="79"/>
      <c r="AA26" s="76"/>
      <c r="AB26" s="77"/>
      <c r="AC26" s="77"/>
      <c r="AD26" s="77"/>
      <c r="AE26" s="77"/>
    </row>
    <row r="27" spans="1:31" s="78" customFormat="1" ht="18.75" customHeight="1" x14ac:dyDescent="0.25">
      <c r="A27" s="69" t="s">
        <v>73</v>
      </c>
      <c r="B27" s="54">
        <v>2</v>
      </c>
      <c r="C27" s="55" t="s">
        <v>45</v>
      </c>
      <c r="D27" s="56">
        <v>100000</v>
      </c>
      <c r="E27" s="55" t="s">
        <v>74</v>
      </c>
      <c r="F27" s="70">
        <v>42670</v>
      </c>
      <c r="G27" s="71">
        <v>241055</v>
      </c>
      <c r="H27" s="56">
        <v>100000</v>
      </c>
      <c r="I27" s="72" t="s">
        <v>68</v>
      </c>
      <c r="J27" s="56">
        <f t="shared" si="1"/>
        <v>0</v>
      </c>
      <c r="K27" s="72" t="s">
        <v>48</v>
      </c>
      <c r="L27" s="56">
        <f t="shared" si="0"/>
        <v>100000</v>
      </c>
      <c r="M27" s="55" t="s">
        <v>49</v>
      </c>
      <c r="N27" s="73"/>
      <c r="O27" s="73"/>
      <c r="P27" s="74"/>
      <c r="Q27" s="74"/>
      <c r="R27" s="74"/>
      <c r="S27" s="74"/>
      <c r="T27" s="74"/>
      <c r="U27" s="74"/>
      <c r="V27" s="74"/>
      <c r="W27" s="74"/>
      <c r="X27" s="75"/>
      <c r="Y27" s="75"/>
      <c r="Z27" s="79" t="s">
        <v>75</v>
      </c>
      <c r="AA27" s="76"/>
      <c r="AB27" s="77"/>
      <c r="AC27" s="77"/>
      <c r="AD27" s="77"/>
      <c r="AE27" s="77"/>
    </row>
    <row r="28" spans="1:31" s="78" customFormat="1" ht="18.75" customHeight="1" x14ac:dyDescent="0.25">
      <c r="A28" s="69"/>
      <c r="B28" s="54"/>
      <c r="C28" s="55"/>
      <c r="D28" s="56"/>
      <c r="E28" s="55"/>
      <c r="F28" s="70"/>
      <c r="G28" s="71"/>
      <c r="H28" s="56"/>
      <c r="I28" s="72"/>
      <c r="J28" s="56">
        <f t="shared" si="1"/>
        <v>0</v>
      </c>
      <c r="K28" s="72"/>
      <c r="L28" s="56">
        <f t="shared" si="0"/>
        <v>0</v>
      </c>
      <c r="M28" s="55" t="s">
        <v>51</v>
      </c>
      <c r="N28" s="73"/>
      <c r="O28" s="73"/>
      <c r="P28" s="74">
        <v>100000</v>
      </c>
      <c r="Q28" s="74"/>
      <c r="R28" s="74"/>
      <c r="S28" s="74"/>
      <c r="T28" s="74"/>
      <c r="U28" s="74"/>
      <c r="V28" s="74"/>
      <c r="W28" s="74"/>
      <c r="X28" s="75"/>
      <c r="Y28" s="75"/>
      <c r="Z28" s="79"/>
      <c r="AA28" s="76"/>
      <c r="AB28" s="77"/>
      <c r="AC28" s="77"/>
      <c r="AD28" s="77"/>
      <c r="AE28" s="77"/>
    </row>
    <row r="29" spans="1:31" s="78" customFormat="1" ht="18.75" customHeight="1" x14ac:dyDescent="0.25">
      <c r="A29" s="69" t="s">
        <v>76</v>
      </c>
      <c r="B29" s="54">
        <v>3</v>
      </c>
      <c r="C29" s="55" t="s">
        <v>59</v>
      </c>
      <c r="D29" s="56">
        <v>204000</v>
      </c>
      <c r="E29" s="55" t="s">
        <v>77</v>
      </c>
      <c r="F29" s="70">
        <v>42664</v>
      </c>
      <c r="G29" s="71">
        <v>241049</v>
      </c>
      <c r="H29" s="56">
        <v>195000</v>
      </c>
      <c r="I29" s="72" t="s">
        <v>47</v>
      </c>
      <c r="J29" s="56">
        <f t="shared" si="1"/>
        <v>9000</v>
      </c>
      <c r="K29" s="72" t="s">
        <v>48</v>
      </c>
      <c r="L29" s="56">
        <f t="shared" si="0"/>
        <v>195000</v>
      </c>
      <c r="M29" s="55" t="s">
        <v>49</v>
      </c>
      <c r="N29" s="73"/>
      <c r="O29" s="73"/>
      <c r="P29" s="74"/>
      <c r="Q29" s="74"/>
      <c r="R29" s="74"/>
      <c r="S29" s="74"/>
      <c r="T29" s="74"/>
      <c r="U29" s="74"/>
      <c r="V29" s="74"/>
      <c r="W29" s="74"/>
      <c r="X29" s="75"/>
      <c r="Y29" s="75"/>
      <c r="Z29" s="79" t="s">
        <v>78</v>
      </c>
      <c r="AA29" s="76"/>
      <c r="AB29" s="77"/>
      <c r="AC29" s="77"/>
      <c r="AD29" s="77"/>
      <c r="AE29" s="77"/>
    </row>
    <row r="30" spans="1:31" s="78" customFormat="1" ht="18.75" customHeight="1" x14ac:dyDescent="0.25">
      <c r="A30" s="69"/>
      <c r="B30" s="54"/>
      <c r="C30" s="55"/>
      <c r="D30" s="56"/>
      <c r="E30" s="55"/>
      <c r="F30" s="70"/>
      <c r="G30" s="55"/>
      <c r="H30" s="56"/>
      <c r="I30" s="72"/>
      <c r="J30" s="56">
        <f t="shared" si="1"/>
        <v>0</v>
      </c>
      <c r="K30" s="72"/>
      <c r="L30" s="56">
        <f t="shared" si="0"/>
        <v>0</v>
      </c>
      <c r="M30" s="55" t="s">
        <v>51</v>
      </c>
      <c r="N30" s="73"/>
      <c r="O30" s="73"/>
      <c r="P30" s="74"/>
      <c r="Q30" s="74"/>
      <c r="R30" s="74"/>
      <c r="S30" s="74">
        <v>195000</v>
      </c>
      <c r="T30" s="74"/>
      <c r="U30" s="74"/>
      <c r="V30" s="74"/>
      <c r="W30" s="74"/>
      <c r="X30" s="75"/>
      <c r="Y30" s="75"/>
      <c r="Z30" s="79"/>
      <c r="AA30" s="76"/>
      <c r="AB30" s="77"/>
      <c r="AC30" s="77"/>
      <c r="AD30" s="77"/>
      <c r="AE30" s="77"/>
    </row>
    <row r="31" spans="1:31" s="78" customFormat="1" ht="18.75" customHeight="1" x14ac:dyDescent="0.6">
      <c r="A31" s="69" t="s">
        <v>79</v>
      </c>
      <c r="B31" s="54">
        <v>4</v>
      </c>
      <c r="C31" s="55" t="s">
        <v>59</v>
      </c>
      <c r="D31" s="56">
        <v>513600</v>
      </c>
      <c r="E31" s="55" t="s">
        <v>80</v>
      </c>
      <c r="F31" s="70">
        <v>42732</v>
      </c>
      <c r="G31" s="71">
        <v>21972</v>
      </c>
      <c r="H31" s="56">
        <v>513600</v>
      </c>
      <c r="I31" s="72" t="s">
        <v>47</v>
      </c>
      <c r="J31" s="56">
        <f t="shared" si="1"/>
        <v>0</v>
      </c>
      <c r="K31" s="61" t="s">
        <v>48</v>
      </c>
      <c r="L31" s="56">
        <f t="shared" si="0"/>
        <v>513600</v>
      </c>
      <c r="M31" s="55" t="s">
        <v>49</v>
      </c>
      <c r="N31" s="73"/>
      <c r="O31" s="73"/>
      <c r="P31" s="74"/>
      <c r="Q31" s="74"/>
      <c r="R31" s="74"/>
      <c r="S31" s="74"/>
      <c r="T31" s="74"/>
      <c r="U31" s="74"/>
      <c r="V31" s="74"/>
      <c r="W31" s="74"/>
      <c r="X31" s="75"/>
      <c r="Y31" s="75"/>
      <c r="Z31" s="79" t="s">
        <v>81</v>
      </c>
      <c r="AA31" s="76"/>
      <c r="AB31" s="77"/>
      <c r="AC31" s="77"/>
      <c r="AD31" s="77"/>
      <c r="AE31" s="77"/>
    </row>
    <row r="32" spans="1:31" s="78" customFormat="1" ht="18.75" customHeight="1" x14ac:dyDescent="0.25">
      <c r="A32" s="69"/>
      <c r="B32" s="54"/>
      <c r="C32" s="55"/>
      <c r="D32" s="56"/>
      <c r="E32" s="55"/>
      <c r="F32" s="70"/>
      <c r="G32" s="71"/>
      <c r="H32" s="56"/>
      <c r="I32" s="72"/>
      <c r="J32" s="56">
        <f t="shared" si="1"/>
        <v>0</v>
      </c>
      <c r="K32" s="72"/>
      <c r="L32" s="56">
        <f t="shared" si="0"/>
        <v>0</v>
      </c>
      <c r="M32" s="55" t="s">
        <v>51</v>
      </c>
      <c r="N32" s="73"/>
      <c r="O32" s="73"/>
      <c r="P32" s="74"/>
      <c r="Q32" s="74"/>
      <c r="R32" s="74"/>
      <c r="S32" s="74">
        <v>513600</v>
      </c>
      <c r="T32" s="74"/>
      <c r="U32" s="74"/>
      <c r="V32" s="74"/>
      <c r="W32" s="74"/>
      <c r="X32" s="75"/>
      <c r="Y32" s="75"/>
      <c r="Z32" s="79"/>
      <c r="AA32" s="76"/>
      <c r="AB32" s="77"/>
      <c r="AC32" s="77"/>
      <c r="AD32" s="77"/>
      <c r="AE32" s="77"/>
    </row>
    <row r="33" spans="1:31" s="78" customFormat="1" ht="18.75" customHeight="1" x14ac:dyDescent="0.25">
      <c r="A33" s="69" t="s">
        <v>82</v>
      </c>
      <c r="B33" s="54">
        <v>1</v>
      </c>
      <c r="C33" s="55" t="s">
        <v>45</v>
      </c>
      <c r="D33" s="56">
        <v>200000</v>
      </c>
      <c r="E33" s="55" t="s">
        <v>83</v>
      </c>
      <c r="F33" s="70">
        <v>42672</v>
      </c>
      <c r="G33" s="71">
        <v>241057</v>
      </c>
      <c r="H33" s="56">
        <v>199983</v>
      </c>
      <c r="I33" s="72" t="s">
        <v>47</v>
      </c>
      <c r="J33" s="56">
        <f t="shared" si="1"/>
        <v>17</v>
      </c>
      <c r="K33" s="72" t="s">
        <v>48</v>
      </c>
      <c r="L33" s="56">
        <f t="shared" si="0"/>
        <v>199983</v>
      </c>
      <c r="M33" s="55" t="s">
        <v>49</v>
      </c>
      <c r="N33" s="73"/>
      <c r="O33" s="73"/>
      <c r="P33" s="74"/>
      <c r="Q33" s="74"/>
      <c r="R33" s="74"/>
      <c r="S33" s="74"/>
      <c r="T33" s="74"/>
      <c r="U33" s="74"/>
      <c r="V33" s="74"/>
      <c r="W33" s="74"/>
      <c r="X33" s="75"/>
      <c r="Y33" s="75"/>
      <c r="Z33" s="79" t="s">
        <v>84</v>
      </c>
      <c r="AA33" s="76"/>
      <c r="AB33" s="77"/>
      <c r="AC33" s="77"/>
      <c r="AD33" s="77"/>
      <c r="AE33" s="77"/>
    </row>
    <row r="34" spans="1:31" s="78" customFormat="1" ht="18.75" customHeight="1" x14ac:dyDescent="0.25">
      <c r="A34" s="69"/>
      <c r="B34" s="54"/>
      <c r="C34" s="55"/>
      <c r="D34" s="56"/>
      <c r="E34" s="55"/>
      <c r="F34" s="70"/>
      <c r="G34" s="55"/>
      <c r="H34" s="56"/>
      <c r="I34" s="72"/>
      <c r="J34" s="56">
        <f t="shared" si="1"/>
        <v>0</v>
      </c>
      <c r="K34" s="72"/>
      <c r="L34" s="56">
        <f t="shared" si="0"/>
        <v>0</v>
      </c>
      <c r="M34" s="55" t="s">
        <v>51</v>
      </c>
      <c r="N34" s="73"/>
      <c r="O34" s="73"/>
      <c r="P34" s="74">
        <v>199983</v>
      </c>
      <c r="Q34" s="74"/>
      <c r="R34" s="74"/>
      <c r="S34" s="74"/>
      <c r="T34" s="74"/>
      <c r="U34" s="74"/>
      <c r="V34" s="74"/>
      <c r="W34" s="74"/>
      <c r="X34" s="75"/>
      <c r="Y34" s="75"/>
      <c r="Z34" s="79"/>
      <c r="AA34" s="76"/>
      <c r="AB34" s="77"/>
      <c r="AC34" s="77"/>
      <c r="AD34" s="77"/>
      <c r="AE34" s="77"/>
    </row>
    <row r="35" spans="1:31" s="78" customFormat="1" ht="18.75" customHeight="1" x14ac:dyDescent="0.6">
      <c r="A35" s="69" t="s">
        <v>85</v>
      </c>
      <c r="B35" s="54">
        <v>1</v>
      </c>
      <c r="C35" s="55" t="s">
        <v>59</v>
      </c>
      <c r="D35" s="56">
        <v>631300</v>
      </c>
      <c r="E35" s="55" t="s">
        <v>86</v>
      </c>
      <c r="F35" s="70">
        <v>42811</v>
      </c>
      <c r="G35" s="71">
        <v>241227</v>
      </c>
      <c r="H35" s="56">
        <v>631300</v>
      </c>
      <c r="I35" s="72" t="s">
        <v>47</v>
      </c>
      <c r="J35" s="56">
        <f t="shared" si="1"/>
        <v>0</v>
      </c>
      <c r="K35" s="61" t="s">
        <v>48</v>
      </c>
      <c r="L35" s="56">
        <f t="shared" si="0"/>
        <v>631300</v>
      </c>
      <c r="M35" s="55" t="s">
        <v>49</v>
      </c>
      <c r="N35" s="73"/>
      <c r="O35" s="73"/>
      <c r="P35" s="74"/>
      <c r="Q35" s="74"/>
      <c r="R35" s="74"/>
      <c r="S35" s="74"/>
      <c r="T35" s="74"/>
      <c r="U35" s="74"/>
      <c r="V35" s="74"/>
      <c r="W35" s="74"/>
      <c r="X35" s="75"/>
      <c r="Y35" s="75"/>
      <c r="Z35" s="79" t="s">
        <v>87</v>
      </c>
      <c r="AA35" s="76"/>
      <c r="AB35" s="77"/>
      <c r="AC35" s="77"/>
      <c r="AD35" s="77"/>
      <c r="AE35" s="77"/>
    </row>
    <row r="36" spans="1:31" s="78" customFormat="1" ht="18.75" customHeight="1" x14ac:dyDescent="0.25">
      <c r="A36" s="69"/>
      <c r="B36" s="54"/>
      <c r="C36" s="55"/>
      <c r="D36" s="56"/>
      <c r="E36" s="55"/>
      <c r="F36" s="70"/>
      <c r="G36" s="71"/>
      <c r="H36" s="56"/>
      <c r="I36" s="72"/>
      <c r="J36" s="56">
        <f t="shared" si="1"/>
        <v>0</v>
      </c>
      <c r="K36" s="72"/>
      <c r="L36" s="56">
        <f t="shared" si="0"/>
        <v>0</v>
      </c>
      <c r="M36" s="55" t="s">
        <v>51</v>
      </c>
      <c r="N36" s="73"/>
      <c r="O36" s="73"/>
      <c r="P36" s="74"/>
      <c r="Q36" s="74"/>
      <c r="R36" s="74"/>
      <c r="S36" s="74"/>
      <c r="T36" s="74"/>
      <c r="U36" s="74"/>
      <c r="V36" s="74">
        <v>631300</v>
      </c>
      <c r="W36" s="74"/>
      <c r="X36" s="75"/>
      <c r="Y36" s="75"/>
      <c r="Z36" s="79"/>
      <c r="AA36" s="76"/>
      <c r="AB36" s="77"/>
      <c r="AC36" s="77"/>
      <c r="AD36" s="77"/>
      <c r="AE36" s="77"/>
    </row>
    <row r="37" spans="1:31" s="78" customFormat="1" ht="18.75" customHeight="1" x14ac:dyDescent="0.6">
      <c r="A37" s="69" t="s">
        <v>88</v>
      </c>
      <c r="B37" s="54">
        <v>1</v>
      </c>
      <c r="C37" s="55" t="s">
        <v>59</v>
      </c>
      <c r="D37" s="56">
        <v>750000</v>
      </c>
      <c r="E37" s="55" t="s">
        <v>89</v>
      </c>
      <c r="F37" s="70">
        <v>42689</v>
      </c>
      <c r="G37" s="71">
        <v>241075</v>
      </c>
      <c r="H37" s="56">
        <v>749000</v>
      </c>
      <c r="I37" s="72" t="s">
        <v>47</v>
      </c>
      <c r="J37" s="56">
        <f t="shared" si="1"/>
        <v>1000</v>
      </c>
      <c r="K37" s="61" t="s">
        <v>48</v>
      </c>
      <c r="L37" s="56">
        <f t="shared" si="0"/>
        <v>749000</v>
      </c>
      <c r="M37" s="55" t="s">
        <v>49</v>
      </c>
      <c r="N37" s="73"/>
      <c r="O37" s="73"/>
      <c r="P37" s="74"/>
      <c r="Q37" s="74"/>
      <c r="R37" s="74"/>
      <c r="S37" s="74"/>
      <c r="T37" s="74"/>
      <c r="U37" s="74"/>
      <c r="V37" s="74"/>
      <c r="W37" s="74"/>
      <c r="X37" s="75"/>
      <c r="Y37" s="75"/>
      <c r="Z37" s="79" t="s">
        <v>90</v>
      </c>
      <c r="AA37" s="76"/>
      <c r="AB37" s="77"/>
      <c r="AC37" s="77"/>
      <c r="AD37" s="77"/>
      <c r="AE37" s="77"/>
    </row>
    <row r="38" spans="1:31" s="78" customFormat="1" ht="18.75" customHeight="1" x14ac:dyDescent="0.25">
      <c r="A38" s="69"/>
      <c r="B38" s="54"/>
      <c r="C38" s="55"/>
      <c r="D38" s="56"/>
      <c r="E38" s="55"/>
      <c r="F38" s="70"/>
      <c r="G38" s="55"/>
      <c r="H38" s="56"/>
      <c r="I38" s="72"/>
      <c r="J38" s="56">
        <f t="shared" si="1"/>
        <v>0</v>
      </c>
      <c r="K38" s="72"/>
      <c r="L38" s="56">
        <f t="shared" si="0"/>
        <v>0</v>
      </c>
      <c r="M38" s="55" t="s">
        <v>51</v>
      </c>
      <c r="N38" s="73"/>
      <c r="O38" s="73"/>
      <c r="P38" s="74"/>
      <c r="Q38" s="74">
        <v>749000</v>
      </c>
      <c r="R38" s="74"/>
      <c r="S38" s="74"/>
      <c r="T38" s="74"/>
      <c r="U38" s="74"/>
      <c r="V38" s="74"/>
      <c r="W38" s="74"/>
      <c r="X38" s="75"/>
      <c r="Y38" s="75"/>
      <c r="Z38" s="79"/>
      <c r="AA38" s="76"/>
      <c r="AB38" s="77"/>
      <c r="AC38" s="77"/>
      <c r="AD38" s="77"/>
      <c r="AE38" s="77"/>
    </row>
    <row r="39" spans="1:31" s="78" customFormat="1" ht="18.75" customHeight="1" x14ac:dyDescent="0.25">
      <c r="A39" s="69" t="s">
        <v>91</v>
      </c>
      <c r="B39" s="54">
        <v>15</v>
      </c>
      <c r="C39" s="55" t="s">
        <v>59</v>
      </c>
      <c r="D39" s="56">
        <v>75000</v>
      </c>
      <c r="E39" s="55" t="s">
        <v>92</v>
      </c>
      <c r="F39" s="70">
        <v>42670</v>
      </c>
      <c r="G39" s="71">
        <v>241040</v>
      </c>
      <c r="H39" s="56">
        <v>75000</v>
      </c>
      <c r="I39" s="72" t="s">
        <v>68</v>
      </c>
      <c r="J39" s="56">
        <f t="shared" si="1"/>
        <v>0</v>
      </c>
      <c r="K39" s="72" t="s">
        <v>48</v>
      </c>
      <c r="L39" s="56">
        <f t="shared" si="0"/>
        <v>75000</v>
      </c>
      <c r="M39" s="55" t="s">
        <v>49</v>
      </c>
      <c r="N39" s="73"/>
      <c r="O39" s="73"/>
      <c r="P39" s="74"/>
      <c r="Q39" s="74"/>
      <c r="R39" s="74"/>
      <c r="S39" s="74"/>
      <c r="T39" s="74"/>
      <c r="U39" s="74"/>
      <c r="V39" s="74"/>
      <c r="W39" s="74"/>
      <c r="X39" s="75"/>
      <c r="Y39" s="75"/>
      <c r="Z39" s="79" t="s">
        <v>93</v>
      </c>
      <c r="AA39" s="76"/>
      <c r="AB39" s="77"/>
      <c r="AC39" s="77"/>
      <c r="AD39" s="77"/>
      <c r="AE39" s="77"/>
    </row>
    <row r="40" spans="1:31" s="78" customFormat="1" ht="18.75" customHeight="1" x14ac:dyDescent="0.25">
      <c r="A40" s="69"/>
      <c r="B40" s="54"/>
      <c r="C40" s="55"/>
      <c r="D40" s="56"/>
      <c r="E40" s="55"/>
      <c r="F40" s="70"/>
      <c r="G40" s="55"/>
      <c r="H40" s="56"/>
      <c r="I40" s="72"/>
      <c r="J40" s="56">
        <f t="shared" si="1"/>
        <v>0</v>
      </c>
      <c r="K40" s="72"/>
      <c r="L40" s="56">
        <f t="shared" si="0"/>
        <v>0</v>
      </c>
      <c r="M40" s="55" t="s">
        <v>51</v>
      </c>
      <c r="N40" s="73"/>
      <c r="O40" s="73"/>
      <c r="P40" s="74">
        <v>75000</v>
      </c>
      <c r="Q40" s="74"/>
      <c r="R40" s="74"/>
      <c r="S40" s="74"/>
      <c r="T40" s="74"/>
      <c r="U40" s="74"/>
      <c r="V40" s="74"/>
      <c r="W40" s="74"/>
      <c r="X40" s="75"/>
      <c r="Y40" s="75"/>
      <c r="Z40" s="79"/>
      <c r="AA40" s="76"/>
      <c r="AB40" s="77"/>
      <c r="AC40" s="77"/>
      <c r="AD40" s="77"/>
      <c r="AE40" s="77"/>
    </row>
    <row r="41" spans="1:31" s="90" customFormat="1" ht="18.75" customHeight="1" x14ac:dyDescent="0.25">
      <c r="A41" s="69" t="s">
        <v>94</v>
      </c>
      <c r="B41" s="91">
        <v>1</v>
      </c>
      <c r="C41" s="81" t="s">
        <v>59</v>
      </c>
      <c r="D41" s="80">
        <v>321000</v>
      </c>
      <c r="E41" s="81" t="s">
        <v>95</v>
      </c>
      <c r="F41" s="82">
        <v>42665</v>
      </c>
      <c r="G41" s="83">
        <v>241050</v>
      </c>
      <c r="H41" s="80">
        <v>321000</v>
      </c>
      <c r="I41" s="72" t="s">
        <v>47</v>
      </c>
      <c r="J41" s="56">
        <f t="shared" si="1"/>
        <v>0</v>
      </c>
      <c r="K41" s="84" t="s">
        <v>48</v>
      </c>
      <c r="L41" s="56">
        <f t="shared" si="0"/>
        <v>321000</v>
      </c>
      <c r="M41" s="55" t="s">
        <v>49</v>
      </c>
      <c r="N41" s="85"/>
      <c r="O41" s="85"/>
      <c r="P41" s="86"/>
      <c r="Q41" s="86"/>
      <c r="R41" s="86"/>
      <c r="S41" s="86"/>
      <c r="T41" s="86"/>
      <c r="U41" s="86"/>
      <c r="V41" s="86"/>
      <c r="W41" s="86"/>
      <c r="X41" s="87"/>
      <c r="Y41" s="87"/>
      <c r="Z41" s="79" t="s">
        <v>96</v>
      </c>
      <c r="AA41" s="88"/>
      <c r="AB41" s="89"/>
      <c r="AC41" s="89"/>
      <c r="AD41" s="89"/>
      <c r="AE41" s="89"/>
    </row>
    <row r="42" spans="1:31" s="90" customFormat="1" ht="18.75" customHeight="1" x14ac:dyDescent="0.25">
      <c r="A42" s="69"/>
      <c r="B42" s="91"/>
      <c r="C42" s="81"/>
      <c r="D42" s="80"/>
      <c r="E42" s="81"/>
      <c r="F42" s="82"/>
      <c r="G42" s="81"/>
      <c r="H42" s="80"/>
      <c r="I42" s="84"/>
      <c r="J42" s="56">
        <f t="shared" si="1"/>
        <v>0</v>
      </c>
      <c r="K42" s="84"/>
      <c r="L42" s="56">
        <f t="shared" si="0"/>
        <v>0</v>
      </c>
      <c r="M42" s="55" t="s">
        <v>51</v>
      </c>
      <c r="N42" s="85"/>
      <c r="O42" s="85"/>
      <c r="P42" s="86"/>
      <c r="Q42" s="86">
        <v>321000</v>
      </c>
      <c r="R42" s="86"/>
      <c r="S42" s="86"/>
      <c r="T42" s="86"/>
      <c r="U42" s="86"/>
      <c r="V42" s="86"/>
      <c r="W42" s="86"/>
      <c r="X42" s="87"/>
      <c r="Y42" s="87"/>
      <c r="Z42" s="79"/>
      <c r="AA42" s="88"/>
      <c r="AB42" s="89"/>
      <c r="AC42" s="89"/>
      <c r="AD42" s="89"/>
      <c r="AE42" s="89"/>
    </row>
    <row r="43" spans="1:31" s="78" customFormat="1" ht="18.75" customHeight="1" x14ac:dyDescent="0.25">
      <c r="A43" s="53" t="s">
        <v>97</v>
      </c>
      <c r="B43" s="54">
        <v>10</v>
      </c>
      <c r="C43" s="55" t="s">
        <v>59</v>
      </c>
      <c r="D43" s="56">
        <v>450000</v>
      </c>
      <c r="E43" s="55" t="s">
        <v>98</v>
      </c>
      <c r="F43" s="70">
        <v>42733</v>
      </c>
      <c r="G43" s="71">
        <v>241088</v>
      </c>
      <c r="H43" s="56">
        <v>444000</v>
      </c>
      <c r="I43" s="72" t="s">
        <v>68</v>
      </c>
      <c r="J43" s="56">
        <f t="shared" si="1"/>
        <v>6000</v>
      </c>
      <c r="K43" s="72" t="s">
        <v>48</v>
      </c>
      <c r="L43" s="56">
        <f t="shared" si="0"/>
        <v>444000</v>
      </c>
      <c r="M43" s="55" t="s">
        <v>49</v>
      </c>
      <c r="N43" s="73"/>
      <c r="O43" s="73"/>
      <c r="P43" s="74"/>
      <c r="Q43" s="74"/>
      <c r="R43" s="74"/>
      <c r="S43" s="74"/>
      <c r="T43" s="74"/>
      <c r="U43" s="74"/>
      <c r="V43" s="74"/>
      <c r="W43" s="74"/>
      <c r="X43" s="75"/>
      <c r="Y43" s="75"/>
      <c r="Z43" s="92" t="s">
        <v>99</v>
      </c>
      <c r="AA43" s="76"/>
      <c r="AB43" s="77"/>
      <c r="AC43" s="77"/>
      <c r="AD43" s="77"/>
      <c r="AE43" s="77"/>
    </row>
    <row r="44" spans="1:31" s="90" customFormat="1" ht="18.75" customHeight="1" x14ac:dyDescent="0.25">
      <c r="A44" s="69"/>
      <c r="B44" s="91"/>
      <c r="C44" s="81"/>
      <c r="D44" s="80"/>
      <c r="E44" s="81"/>
      <c r="F44" s="82"/>
      <c r="G44" s="81"/>
      <c r="H44" s="80"/>
      <c r="I44" s="84"/>
      <c r="J44" s="56">
        <f t="shared" si="1"/>
        <v>0</v>
      </c>
      <c r="K44" s="84"/>
      <c r="L44" s="56">
        <f t="shared" si="0"/>
        <v>0</v>
      </c>
      <c r="M44" s="55" t="s">
        <v>51</v>
      </c>
      <c r="N44" s="85"/>
      <c r="O44" s="85"/>
      <c r="P44" s="86"/>
      <c r="Q44" s="86"/>
      <c r="R44" s="86">
        <v>444000</v>
      </c>
      <c r="S44" s="86"/>
      <c r="T44" s="86"/>
      <c r="U44" s="86"/>
      <c r="V44" s="86"/>
      <c r="W44" s="86"/>
      <c r="X44" s="87"/>
      <c r="Y44" s="87"/>
      <c r="Z44" s="92"/>
      <c r="AA44" s="88"/>
      <c r="AB44" s="89"/>
      <c r="AC44" s="89"/>
      <c r="AD44" s="89"/>
      <c r="AE44" s="89"/>
    </row>
    <row r="45" spans="1:31" s="90" customFormat="1" ht="18.75" customHeight="1" x14ac:dyDescent="0.25">
      <c r="A45" s="69" t="s">
        <v>100</v>
      </c>
      <c r="B45" s="91">
        <v>20</v>
      </c>
      <c r="C45" s="81" t="s">
        <v>59</v>
      </c>
      <c r="D45" s="80">
        <v>500000</v>
      </c>
      <c r="E45" s="81" t="s">
        <v>101</v>
      </c>
      <c r="F45" s="82">
        <v>42735</v>
      </c>
      <c r="G45" s="83">
        <v>241120</v>
      </c>
      <c r="H45" s="80">
        <v>495000</v>
      </c>
      <c r="I45" s="72" t="s">
        <v>68</v>
      </c>
      <c r="J45" s="56">
        <f t="shared" si="1"/>
        <v>5000</v>
      </c>
      <c r="K45" s="84" t="s">
        <v>48</v>
      </c>
      <c r="L45" s="56">
        <f t="shared" ref="L45:L64" si="2">SUM(N46:Y46)</f>
        <v>495000</v>
      </c>
      <c r="M45" s="55" t="s">
        <v>49</v>
      </c>
      <c r="N45" s="85"/>
      <c r="O45" s="85"/>
      <c r="P45" s="86"/>
      <c r="Q45" s="86"/>
      <c r="R45" s="86"/>
      <c r="S45" s="86"/>
      <c r="T45" s="86"/>
      <c r="U45" s="86"/>
      <c r="V45" s="86"/>
      <c r="W45" s="86"/>
      <c r="X45" s="87"/>
      <c r="Y45" s="87"/>
      <c r="Z45" s="79" t="s">
        <v>102</v>
      </c>
      <c r="AA45" s="88"/>
      <c r="AB45" s="89"/>
      <c r="AC45" s="89"/>
      <c r="AD45" s="89"/>
      <c r="AE45" s="89"/>
    </row>
    <row r="46" spans="1:31" s="90" customFormat="1" ht="18.75" customHeight="1" x14ac:dyDescent="0.25">
      <c r="A46" s="69"/>
      <c r="B46" s="91"/>
      <c r="C46" s="81"/>
      <c r="D46" s="80"/>
      <c r="E46" s="81"/>
      <c r="F46" s="82"/>
      <c r="G46" s="81"/>
      <c r="H46" s="80"/>
      <c r="I46" s="84"/>
      <c r="J46" s="56">
        <f t="shared" si="1"/>
        <v>0</v>
      </c>
      <c r="K46" s="84"/>
      <c r="L46" s="56">
        <f t="shared" si="2"/>
        <v>0</v>
      </c>
      <c r="M46" s="55" t="s">
        <v>51</v>
      </c>
      <c r="N46" s="85"/>
      <c r="O46" s="85"/>
      <c r="P46" s="86"/>
      <c r="Q46" s="86"/>
      <c r="R46" s="86"/>
      <c r="S46" s="86">
        <v>495000</v>
      </c>
      <c r="T46" s="86"/>
      <c r="U46" s="86"/>
      <c r="V46" s="86"/>
      <c r="W46" s="86"/>
      <c r="X46" s="87"/>
      <c r="Y46" s="87"/>
      <c r="Z46" s="79"/>
      <c r="AA46" s="88"/>
      <c r="AB46" s="89"/>
      <c r="AC46" s="89"/>
      <c r="AD46" s="89"/>
      <c r="AE46" s="89"/>
    </row>
    <row r="47" spans="1:31" s="90" customFormat="1" ht="18.75" customHeight="1" x14ac:dyDescent="0.25">
      <c r="A47" s="69" t="s">
        <v>103</v>
      </c>
      <c r="B47" s="91">
        <v>10</v>
      </c>
      <c r="C47" s="81" t="s">
        <v>59</v>
      </c>
      <c r="D47" s="80">
        <v>200000</v>
      </c>
      <c r="E47" s="81" t="s">
        <v>104</v>
      </c>
      <c r="F47" s="82">
        <v>42664</v>
      </c>
      <c r="G47" s="83">
        <v>241049</v>
      </c>
      <c r="H47" s="80">
        <v>200000</v>
      </c>
      <c r="I47" s="72" t="s">
        <v>47</v>
      </c>
      <c r="J47" s="56">
        <f t="shared" si="1"/>
        <v>0</v>
      </c>
      <c r="K47" s="84" t="s">
        <v>48</v>
      </c>
      <c r="L47" s="56">
        <f t="shared" si="2"/>
        <v>200000</v>
      </c>
      <c r="M47" s="55" t="s">
        <v>49</v>
      </c>
      <c r="N47" s="85"/>
      <c r="O47" s="85"/>
      <c r="P47" s="86"/>
      <c r="Q47" s="86"/>
      <c r="R47" s="86"/>
      <c r="S47" s="86"/>
      <c r="T47" s="86"/>
      <c r="U47" s="86"/>
      <c r="V47" s="86"/>
      <c r="W47" s="86"/>
      <c r="X47" s="87"/>
      <c r="Y47" s="87"/>
      <c r="Z47" s="79" t="s">
        <v>105</v>
      </c>
      <c r="AA47" s="88"/>
      <c r="AB47" s="89"/>
      <c r="AC47" s="89"/>
      <c r="AD47" s="89"/>
      <c r="AE47" s="89"/>
    </row>
    <row r="48" spans="1:31" s="90" customFormat="1" ht="18.75" customHeight="1" x14ac:dyDescent="0.25">
      <c r="A48" s="69"/>
      <c r="B48" s="91"/>
      <c r="C48" s="81"/>
      <c r="D48" s="80"/>
      <c r="E48" s="81"/>
      <c r="F48" s="82"/>
      <c r="G48" s="81"/>
      <c r="H48" s="80"/>
      <c r="I48" s="84"/>
      <c r="J48" s="56">
        <f t="shared" si="1"/>
        <v>0</v>
      </c>
      <c r="K48" s="84"/>
      <c r="L48" s="56">
        <f t="shared" si="2"/>
        <v>0</v>
      </c>
      <c r="M48" s="55" t="s">
        <v>51</v>
      </c>
      <c r="N48" s="85"/>
      <c r="O48" s="85"/>
      <c r="P48" s="86">
        <v>200000</v>
      </c>
      <c r="Q48" s="86"/>
      <c r="R48" s="86"/>
      <c r="S48" s="86"/>
      <c r="T48" s="86"/>
      <c r="U48" s="86"/>
      <c r="V48" s="86"/>
      <c r="W48" s="86"/>
      <c r="X48" s="87"/>
      <c r="Y48" s="87"/>
      <c r="Z48" s="79"/>
      <c r="AA48" s="88"/>
      <c r="AB48" s="89"/>
      <c r="AC48" s="89"/>
      <c r="AD48" s="89"/>
      <c r="AE48" s="89"/>
    </row>
    <row r="49" spans="1:31" s="90" customFormat="1" ht="18.75" customHeight="1" x14ac:dyDescent="0.25">
      <c r="A49" s="69" t="s">
        <v>106</v>
      </c>
      <c r="B49" s="91">
        <v>1</v>
      </c>
      <c r="C49" s="81" t="s">
        <v>59</v>
      </c>
      <c r="D49" s="80">
        <v>288900</v>
      </c>
      <c r="E49" s="81" t="s">
        <v>107</v>
      </c>
      <c r="F49" s="82">
        <v>42664</v>
      </c>
      <c r="G49" s="83">
        <v>241034</v>
      </c>
      <c r="H49" s="80">
        <v>288900</v>
      </c>
      <c r="I49" s="72" t="s">
        <v>47</v>
      </c>
      <c r="J49" s="56">
        <f t="shared" si="1"/>
        <v>0</v>
      </c>
      <c r="K49" s="84" t="s">
        <v>48</v>
      </c>
      <c r="L49" s="56">
        <f t="shared" si="2"/>
        <v>288900</v>
      </c>
      <c r="M49" s="55" t="s">
        <v>49</v>
      </c>
      <c r="N49" s="85"/>
      <c r="O49" s="85"/>
      <c r="P49" s="86"/>
      <c r="Q49" s="86"/>
      <c r="R49" s="86"/>
      <c r="S49" s="86"/>
      <c r="T49" s="86"/>
      <c r="U49" s="86"/>
      <c r="V49" s="86"/>
      <c r="W49" s="86"/>
      <c r="X49" s="87"/>
      <c r="Y49" s="87"/>
      <c r="Z49" s="79" t="s">
        <v>108</v>
      </c>
      <c r="AA49" s="88"/>
      <c r="AB49" s="89"/>
      <c r="AC49" s="89"/>
      <c r="AD49" s="89"/>
      <c r="AE49" s="89"/>
    </row>
    <row r="50" spans="1:31" s="90" customFormat="1" ht="18.75" customHeight="1" x14ac:dyDescent="0.55000000000000004">
      <c r="A50" s="69"/>
      <c r="B50" s="91"/>
      <c r="C50" s="81"/>
      <c r="D50" s="80"/>
      <c r="E50" s="81"/>
      <c r="F50" s="82"/>
      <c r="G50" s="81"/>
      <c r="H50" s="80"/>
      <c r="I50" s="84"/>
      <c r="J50" s="56">
        <f t="shared" si="1"/>
        <v>0</v>
      </c>
      <c r="K50" s="84"/>
      <c r="L50" s="56">
        <f t="shared" si="2"/>
        <v>0</v>
      </c>
      <c r="M50" s="55" t="s">
        <v>51</v>
      </c>
      <c r="N50" s="85"/>
      <c r="O50" s="85"/>
      <c r="P50" s="93">
        <v>288900</v>
      </c>
      <c r="Q50" s="86"/>
      <c r="R50" s="86"/>
      <c r="S50" s="86"/>
      <c r="T50" s="86"/>
      <c r="U50" s="86"/>
      <c r="V50" s="86"/>
      <c r="W50" s="86"/>
      <c r="X50" s="87"/>
      <c r="Y50" s="87"/>
      <c r="Z50" s="79"/>
      <c r="AA50" s="88"/>
      <c r="AB50" s="89"/>
      <c r="AC50" s="89"/>
      <c r="AD50" s="89"/>
      <c r="AE50" s="89"/>
    </row>
    <row r="51" spans="1:31" s="90" customFormat="1" ht="18.75" customHeight="1" x14ac:dyDescent="0.25">
      <c r="A51" s="69" t="s">
        <v>109</v>
      </c>
      <c r="B51" s="91">
        <v>1</v>
      </c>
      <c r="C51" s="81" t="s">
        <v>45</v>
      </c>
      <c r="D51" s="80">
        <v>22000</v>
      </c>
      <c r="E51" s="81" t="s">
        <v>110</v>
      </c>
      <c r="F51" s="82">
        <v>42670</v>
      </c>
      <c r="G51" s="83">
        <v>241000</v>
      </c>
      <c r="H51" s="80">
        <v>22000</v>
      </c>
      <c r="I51" s="84" t="s">
        <v>68</v>
      </c>
      <c r="J51" s="56">
        <f t="shared" si="1"/>
        <v>0</v>
      </c>
      <c r="K51" s="84" t="s">
        <v>48</v>
      </c>
      <c r="L51" s="56">
        <f t="shared" si="2"/>
        <v>22000</v>
      </c>
      <c r="M51" s="55" t="s">
        <v>49</v>
      </c>
      <c r="N51" s="85"/>
      <c r="O51" s="85"/>
      <c r="P51" s="86"/>
      <c r="Q51" s="86"/>
      <c r="R51" s="86"/>
      <c r="S51" s="86"/>
      <c r="T51" s="86"/>
      <c r="U51" s="86"/>
      <c r="V51" s="86"/>
      <c r="W51" s="86"/>
      <c r="X51" s="87"/>
      <c r="Y51" s="87"/>
      <c r="Z51" s="79" t="s">
        <v>111</v>
      </c>
      <c r="AA51" s="88"/>
      <c r="AB51" s="89"/>
      <c r="AC51" s="89"/>
      <c r="AD51" s="89"/>
      <c r="AE51" s="89"/>
    </row>
    <row r="52" spans="1:31" s="90" customFormat="1" ht="18.75" customHeight="1" x14ac:dyDescent="0.25">
      <c r="A52" s="69"/>
      <c r="B52" s="91"/>
      <c r="C52" s="81"/>
      <c r="D52" s="80"/>
      <c r="E52" s="81"/>
      <c r="F52" s="82"/>
      <c r="G52" s="83"/>
      <c r="H52" s="80"/>
      <c r="I52" s="84"/>
      <c r="J52" s="56">
        <f t="shared" si="1"/>
        <v>0</v>
      </c>
      <c r="K52" s="84"/>
      <c r="L52" s="56">
        <f t="shared" si="2"/>
        <v>0</v>
      </c>
      <c r="M52" s="55" t="s">
        <v>51</v>
      </c>
      <c r="N52" s="85"/>
      <c r="O52" s="86">
        <v>22000</v>
      </c>
      <c r="P52" s="86"/>
      <c r="Q52" s="86"/>
      <c r="R52" s="86"/>
      <c r="S52" s="86"/>
      <c r="T52" s="86"/>
      <c r="U52" s="86"/>
      <c r="V52" s="86"/>
      <c r="W52" s="86"/>
      <c r="X52" s="87"/>
      <c r="Y52" s="87"/>
      <c r="Z52" s="79"/>
      <c r="AA52" s="88"/>
      <c r="AB52" s="89"/>
      <c r="AC52" s="89"/>
      <c r="AD52" s="89"/>
      <c r="AE52" s="89"/>
    </row>
    <row r="53" spans="1:31" s="90" customFormat="1" ht="18.75" customHeight="1" x14ac:dyDescent="0.25">
      <c r="A53" s="69" t="s">
        <v>112</v>
      </c>
      <c r="B53" s="91">
        <v>2</v>
      </c>
      <c r="C53" s="81" t="s">
        <v>59</v>
      </c>
      <c r="D53" s="80">
        <v>300000</v>
      </c>
      <c r="E53" s="81" t="s">
        <v>113</v>
      </c>
      <c r="F53" s="82">
        <v>42664</v>
      </c>
      <c r="G53" s="83">
        <v>241049</v>
      </c>
      <c r="H53" s="80">
        <v>290000</v>
      </c>
      <c r="I53" s="72" t="s">
        <v>47</v>
      </c>
      <c r="J53" s="56">
        <f t="shared" si="1"/>
        <v>10000</v>
      </c>
      <c r="K53" s="84" t="s">
        <v>48</v>
      </c>
      <c r="L53" s="56">
        <f t="shared" si="2"/>
        <v>290000</v>
      </c>
      <c r="M53" s="55" t="s">
        <v>49</v>
      </c>
      <c r="N53" s="85"/>
      <c r="O53" s="85"/>
      <c r="P53" s="86"/>
      <c r="Q53" s="86"/>
      <c r="R53" s="86"/>
      <c r="S53" s="86"/>
      <c r="T53" s="86"/>
      <c r="U53" s="86"/>
      <c r="V53" s="86"/>
      <c r="W53" s="86"/>
      <c r="X53" s="87"/>
      <c r="Y53" s="87"/>
      <c r="Z53" s="79" t="s">
        <v>114</v>
      </c>
      <c r="AA53" s="88"/>
      <c r="AB53" s="89"/>
      <c r="AC53" s="89"/>
      <c r="AD53" s="89"/>
      <c r="AE53" s="89"/>
    </row>
    <row r="54" spans="1:31" s="90" customFormat="1" ht="18.75" customHeight="1" x14ac:dyDescent="0.25">
      <c r="A54" s="69"/>
      <c r="B54" s="91"/>
      <c r="C54" s="81"/>
      <c r="D54" s="80"/>
      <c r="E54" s="81"/>
      <c r="F54" s="82"/>
      <c r="G54" s="81"/>
      <c r="H54" s="80"/>
      <c r="I54" s="84"/>
      <c r="J54" s="56">
        <f t="shared" si="1"/>
        <v>0</v>
      </c>
      <c r="K54" s="84"/>
      <c r="L54" s="56">
        <f t="shared" si="2"/>
        <v>0</v>
      </c>
      <c r="M54" s="55" t="s">
        <v>51</v>
      </c>
      <c r="N54" s="85"/>
      <c r="O54" s="85"/>
      <c r="P54" s="86"/>
      <c r="Q54" s="86"/>
      <c r="R54" s="86"/>
      <c r="S54" s="86">
        <v>290000</v>
      </c>
      <c r="T54" s="86"/>
      <c r="U54" s="86"/>
      <c r="V54" s="86"/>
      <c r="W54" s="86"/>
      <c r="X54" s="87"/>
      <c r="Y54" s="87"/>
      <c r="Z54" s="79"/>
      <c r="AA54" s="88"/>
      <c r="AB54" s="89"/>
      <c r="AC54" s="89"/>
      <c r="AD54" s="89"/>
      <c r="AE54" s="89"/>
    </row>
    <row r="55" spans="1:31" s="90" customFormat="1" ht="18.75" customHeight="1" x14ac:dyDescent="0.25">
      <c r="A55" s="69" t="s">
        <v>115</v>
      </c>
      <c r="B55" s="91">
        <v>1</v>
      </c>
      <c r="C55" s="81" t="s">
        <v>45</v>
      </c>
      <c r="D55" s="80">
        <v>88000</v>
      </c>
      <c r="E55" s="81" t="s">
        <v>116</v>
      </c>
      <c r="F55" s="82">
        <v>42672</v>
      </c>
      <c r="G55" s="83">
        <v>241057</v>
      </c>
      <c r="H55" s="80">
        <v>88000</v>
      </c>
      <c r="I55" s="84" t="s">
        <v>68</v>
      </c>
      <c r="J55" s="56">
        <f t="shared" si="1"/>
        <v>0</v>
      </c>
      <c r="K55" s="84" t="s">
        <v>48</v>
      </c>
      <c r="L55" s="56">
        <f t="shared" si="2"/>
        <v>88000</v>
      </c>
      <c r="M55" s="55" t="s">
        <v>49</v>
      </c>
      <c r="N55" s="85"/>
      <c r="O55" s="85"/>
      <c r="P55" s="86"/>
      <c r="Q55" s="86"/>
      <c r="R55" s="86"/>
      <c r="S55" s="86"/>
      <c r="T55" s="86"/>
      <c r="U55" s="86"/>
      <c r="V55" s="86"/>
      <c r="W55" s="86"/>
      <c r="X55" s="87"/>
      <c r="Y55" s="87"/>
      <c r="Z55" s="79" t="s">
        <v>117</v>
      </c>
      <c r="AA55" s="88"/>
      <c r="AB55" s="89"/>
      <c r="AC55" s="89"/>
      <c r="AD55" s="89"/>
      <c r="AE55" s="89"/>
    </row>
    <row r="56" spans="1:31" s="90" customFormat="1" ht="18.75" customHeight="1" x14ac:dyDescent="0.25">
      <c r="A56" s="69"/>
      <c r="B56" s="91"/>
      <c r="C56" s="81"/>
      <c r="D56" s="80"/>
      <c r="E56" s="81"/>
      <c r="F56" s="82"/>
      <c r="G56" s="83"/>
      <c r="H56" s="80"/>
      <c r="I56" s="84"/>
      <c r="J56" s="56">
        <f t="shared" si="1"/>
        <v>0</v>
      </c>
      <c r="K56" s="84"/>
      <c r="L56" s="56">
        <f t="shared" si="2"/>
        <v>0</v>
      </c>
      <c r="M56" s="55" t="s">
        <v>51</v>
      </c>
      <c r="N56" s="85"/>
      <c r="O56" s="85"/>
      <c r="P56" s="86"/>
      <c r="Q56" s="86">
        <v>88000</v>
      </c>
      <c r="R56" s="86"/>
      <c r="S56" s="86"/>
      <c r="T56" s="86"/>
      <c r="U56" s="86"/>
      <c r="V56" s="86"/>
      <c r="W56" s="86"/>
      <c r="X56" s="87"/>
      <c r="Y56" s="87"/>
      <c r="Z56" s="79"/>
      <c r="AA56" s="88"/>
      <c r="AB56" s="89"/>
      <c r="AC56" s="89"/>
      <c r="AD56" s="89"/>
      <c r="AE56" s="89"/>
    </row>
    <row r="57" spans="1:31" s="90" customFormat="1" ht="18.75" customHeight="1" x14ac:dyDescent="0.25">
      <c r="A57" s="69" t="s">
        <v>118</v>
      </c>
      <c r="B57" s="91">
        <v>1</v>
      </c>
      <c r="C57" s="81" t="s">
        <v>59</v>
      </c>
      <c r="D57" s="80">
        <v>75000</v>
      </c>
      <c r="E57" s="81" t="s">
        <v>119</v>
      </c>
      <c r="F57" s="82">
        <v>42664</v>
      </c>
      <c r="G57" s="83">
        <v>241049</v>
      </c>
      <c r="H57" s="80">
        <v>75000</v>
      </c>
      <c r="I57" s="84" t="s">
        <v>68</v>
      </c>
      <c r="J57" s="56">
        <f t="shared" si="1"/>
        <v>0</v>
      </c>
      <c r="K57" s="84" t="s">
        <v>48</v>
      </c>
      <c r="L57" s="56">
        <f t="shared" si="2"/>
        <v>75000</v>
      </c>
      <c r="M57" s="55" t="s">
        <v>49</v>
      </c>
      <c r="N57" s="85"/>
      <c r="O57" s="85"/>
      <c r="P57" s="86"/>
      <c r="Q57" s="86"/>
      <c r="R57" s="86"/>
      <c r="S57" s="86"/>
      <c r="T57" s="86"/>
      <c r="U57" s="86"/>
      <c r="V57" s="86"/>
      <c r="W57" s="86"/>
      <c r="X57" s="87"/>
      <c r="Y57" s="87"/>
      <c r="Z57" s="79" t="s">
        <v>120</v>
      </c>
      <c r="AA57" s="88"/>
      <c r="AB57" s="89"/>
      <c r="AC57" s="89"/>
      <c r="AD57" s="89"/>
      <c r="AE57" s="89"/>
    </row>
    <row r="58" spans="1:31" s="90" customFormat="1" ht="18.75" customHeight="1" x14ac:dyDescent="0.25">
      <c r="A58" s="69"/>
      <c r="B58" s="91"/>
      <c r="C58" s="81"/>
      <c r="D58" s="80"/>
      <c r="E58" s="81"/>
      <c r="F58" s="82"/>
      <c r="G58" s="81"/>
      <c r="H58" s="80"/>
      <c r="I58" s="84"/>
      <c r="J58" s="56">
        <f t="shared" si="1"/>
        <v>0</v>
      </c>
      <c r="K58" s="84"/>
      <c r="L58" s="56">
        <f t="shared" si="2"/>
        <v>0</v>
      </c>
      <c r="M58" s="55" t="s">
        <v>51</v>
      </c>
      <c r="N58" s="85"/>
      <c r="O58" s="85"/>
      <c r="P58" s="86">
        <v>75000</v>
      </c>
      <c r="Q58" s="86"/>
      <c r="R58" s="86"/>
      <c r="S58" s="86"/>
      <c r="T58" s="86"/>
      <c r="U58" s="86"/>
      <c r="V58" s="86"/>
      <c r="W58" s="86"/>
      <c r="X58" s="87"/>
      <c r="Y58" s="87"/>
      <c r="Z58" s="79"/>
      <c r="AA58" s="88"/>
      <c r="AB58" s="89"/>
      <c r="AC58" s="89"/>
      <c r="AD58" s="89"/>
      <c r="AE58" s="89"/>
    </row>
    <row r="59" spans="1:31" s="90" customFormat="1" ht="18.75" customHeight="1" x14ac:dyDescent="0.25">
      <c r="A59" s="69" t="s">
        <v>121</v>
      </c>
      <c r="B59" s="91">
        <v>1</v>
      </c>
      <c r="C59" s="81" t="s">
        <v>59</v>
      </c>
      <c r="D59" s="80">
        <v>1500000</v>
      </c>
      <c r="E59" s="81" t="s">
        <v>122</v>
      </c>
      <c r="F59" s="82">
        <v>42675</v>
      </c>
      <c r="G59" s="83">
        <v>241060</v>
      </c>
      <c r="H59" s="80">
        <v>1500000</v>
      </c>
      <c r="I59" s="72" t="s">
        <v>47</v>
      </c>
      <c r="J59" s="56">
        <f t="shared" si="1"/>
        <v>0</v>
      </c>
      <c r="K59" s="84" t="s">
        <v>48</v>
      </c>
      <c r="L59" s="56">
        <f t="shared" si="2"/>
        <v>1500000</v>
      </c>
      <c r="M59" s="55" t="s">
        <v>49</v>
      </c>
      <c r="N59" s="85"/>
      <c r="O59" s="85"/>
      <c r="P59" s="86"/>
      <c r="Q59" s="86"/>
      <c r="R59" s="86"/>
      <c r="S59" s="86"/>
      <c r="T59" s="86"/>
      <c r="U59" s="86"/>
      <c r="V59" s="86"/>
      <c r="W59" s="86"/>
      <c r="X59" s="87"/>
      <c r="Y59" s="87"/>
      <c r="Z59" s="79" t="s">
        <v>123</v>
      </c>
      <c r="AA59" s="88"/>
      <c r="AB59" s="89"/>
      <c r="AC59" s="89"/>
      <c r="AD59" s="89"/>
      <c r="AE59" s="89"/>
    </row>
    <row r="60" spans="1:31" s="90" customFormat="1" ht="18.75" customHeight="1" x14ac:dyDescent="0.25">
      <c r="A60" s="69" t="s">
        <v>124</v>
      </c>
      <c r="B60" s="91"/>
      <c r="C60" s="81"/>
      <c r="D60" s="80"/>
      <c r="E60" s="81"/>
      <c r="F60" s="82"/>
      <c r="G60" s="81"/>
      <c r="H60" s="80"/>
      <c r="I60" s="84"/>
      <c r="J60" s="56">
        <f t="shared" si="1"/>
        <v>0</v>
      </c>
      <c r="K60" s="84"/>
      <c r="L60" s="56">
        <f t="shared" si="2"/>
        <v>0</v>
      </c>
      <c r="M60" s="55" t="s">
        <v>51</v>
      </c>
      <c r="N60" s="85"/>
      <c r="O60" s="85"/>
      <c r="P60" s="86"/>
      <c r="Q60" s="86"/>
      <c r="R60" s="86"/>
      <c r="S60" s="86">
        <v>1500000</v>
      </c>
      <c r="T60" s="86"/>
      <c r="U60" s="86"/>
      <c r="V60" s="86"/>
      <c r="W60" s="86"/>
      <c r="X60" s="87"/>
      <c r="Y60" s="87"/>
      <c r="Z60" s="79"/>
      <c r="AA60" s="88"/>
      <c r="AB60" s="89"/>
      <c r="AC60" s="89"/>
      <c r="AD60" s="89"/>
      <c r="AE60" s="89"/>
    </row>
    <row r="61" spans="1:31" s="90" customFormat="1" ht="18.75" customHeight="1" x14ac:dyDescent="0.25">
      <c r="A61" s="69" t="s">
        <v>125</v>
      </c>
      <c r="B61" s="91">
        <v>1</v>
      </c>
      <c r="C61" s="81" t="s">
        <v>59</v>
      </c>
      <c r="D61" s="80">
        <v>2320000</v>
      </c>
      <c r="E61" s="81" t="s">
        <v>126</v>
      </c>
      <c r="F61" s="82">
        <v>42731</v>
      </c>
      <c r="G61" s="83">
        <v>241102</v>
      </c>
      <c r="H61" s="80">
        <v>2290000</v>
      </c>
      <c r="I61" s="72" t="s">
        <v>127</v>
      </c>
      <c r="J61" s="56">
        <f t="shared" si="1"/>
        <v>30000</v>
      </c>
      <c r="K61" s="84" t="s">
        <v>48</v>
      </c>
      <c r="L61" s="56">
        <f t="shared" si="2"/>
        <v>2290000</v>
      </c>
      <c r="M61" s="55" t="s">
        <v>49</v>
      </c>
      <c r="N61" s="85"/>
      <c r="O61" s="85"/>
      <c r="P61" s="86"/>
      <c r="Q61" s="86"/>
      <c r="R61" s="86"/>
      <c r="S61" s="86"/>
      <c r="T61" s="86"/>
      <c r="U61" s="86"/>
      <c r="V61" s="86"/>
      <c r="W61" s="86"/>
      <c r="X61" s="87"/>
      <c r="Y61" s="87"/>
      <c r="Z61" s="79" t="s">
        <v>128</v>
      </c>
      <c r="AA61" s="88"/>
      <c r="AB61" s="89"/>
      <c r="AC61" s="89"/>
      <c r="AD61" s="89"/>
      <c r="AE61" s="89"/>
    </row>
    <row r="62" spans="1:31" s="90" customFormat="1" ht="18.75" customHeight="1" x14ac:dyDescent="0.25">
      <c r="A62" s="69"/>
      <c r="B62" s="91"/>
      <c r="C62" s="81"/>
      <c r="D62" s="80"/>
      <c r="E62" s="81"/>
      <c r="F62" s="82"/>
      <c r="G62" s="83"/>
      <c r="H62" s="80"/>
      <c r="I62" s="84"/>
      <c r="J62" s="56">
        <f t="shared" si="1"/>
        <v>0</v>
      </c>
      <c r="K62" s="84"/>
      <c r="L62" s="56">
        <f t="shared" si="2"/>
        <v>0</v>
      </c>
      <c r="M62" s="55" t="s">
        <v>51</v>
      </c>
      <c r="N62" s="85"/>
      <c r="O62" s="85"/>
      <c r="P62" s="86"/>
      <c r="Q62" s="86"/>
      <c r="R62" s="86"/>
      <c r="S62" s="86">
        <v>2290000</v>
      </c>
      <c r="T62" s="86"/>
      <c r="U62" s="86"/>
      <c r="V62" s="86"/>
      <c r="W62" s="86"/>
      <c r="X62" s="87"/>
      <c r="Y62" s="87"/>
      <c r="Z62" s="79"/>
      <c r="AA62" s="88"/>
      <c r="AB62" s="89"/>
      <c r="AC62" s="89"/>
      <c r="AD62" s="89"/>
      <c r="AE62" s="89"/>
    </row>
    <row r="63" spans="1:31" s="90" customFormat="1" ht="18.75" customHeight="1" x14ac:dyDescent="0.25">
      <c r="A63" s="69" t="s">
        <v>129</v>
      </c>
      <c r="B63" s="91">
        <v>1</v>
      </c>
      <c r="C63" s="81" t="s">
        <v>59</v>
      </c>
      <c r="D63" s="80">
        <v>2203000</v>
      </c>
      <c r="E63" s="81" t="s">
        <v>130</v>
      </c>
      <c r="F63" s="82">
        <v>42731</v>
      </c>
      <c r="G63" s="83">
        <v>241148</v>
      </c>
      <c r="H63" s="80">
        <v>2195000</v>
      </c>
      <c r="I63" s="72" t="s">
        <v>127</v>
      </c>
      <c r="J63" s="56">
        <v>2195000</v>
      </c>
      <c r="K63" s="84" t="s">
        <v>48</v>
      </c>
      <c r="L63" s="56">
        <f t="shared" si="2"/>
        <v>2195000</v>
      </c>
      <c r="M63" s="55" t="s">
        <v>49</v>
      </c>
      <c r="N63" s="85"/>
      <c r="O63" s="85"/>
      <c r="P63" s="86"/>
      <c r="Q63" s="86"/>
      <c r="R63" s="86"/>
      <c r="S63" s="86"/>
      <c r="T63" s="86"/>
      <c r="U63" s="86"/>
      <c r="V63" s="86"/>
      <c r="W63" s="86"/>
      <c r="X63" s="87"/>
      <c r="Y63" s="87"/>
      <c r="Z63" s="79" t="s">
        <v>131</v>
      </c>
      <c r="AA63" s="88"/>
      <c r="AB63" s="89"/>
      <c r="AC63" s="89"/>
      <c r="AD63" s="89"/>
      <c r="AE63" s="89"/>
    </row>
    <row r="64" spans="1:31" s="90" customFormat="1" ht="18.75" customHeight="1" x14ac:dyDescent="0.25">
      <c r="A64" s="69"/>
      <c r="B64" s="91"/>
      <c r="C64" s="81"/>
      <c r="D64" s="80"/>
      <c r="E64" s="81"/>
      <c r="F64" s="82"/>
      <c r="G64" s="81"/>
      <c r="H64" s="80"/>
      <c r="I64" s="84"/>
      <c r="J64" s="56">
        <f t="shared" si="1"/>
        <v>0</v>
      </c>
      <c r="K64" s="84"/>
      <c r="L64" s="56">
        <f t="shared" si="2"/>
        <v>0</v>
      </c>
      <c r="M64" s="55" t="s">
        <v>51</v>
      </c>
      <c r="N64" s="85"/>
      <c r="O64" s="85"/>
      <c r="P64" s="86"/>
      <c r="Q64" s="86"/>
      <c r="R64" s="86"/>
      <c r="S64" s="86"/>
      <c r="T64" s="86">
        <v>2195000</v>
      </c>
      <c r="U64" s="86"/>
      <c r="V64" s="86"/>
      <c r="W64" s="86"/>
      <c r="X64" s="87"/>
      <c r="Y64" s="87"/>
      <c r="Z64" s="79"/>
      <c r="AA64" s="88"/>
      <c r="AB64" s="89"/>
      <c r="AC64" s="89"/>
      <c r="AD64" s="89"/>
      <c r="AE64" s="89"/>
    </row>
    <row r="65" spans="1:31" s="107" customFormat="1" ht="21" x14ac:dyDescent="0.25">
      <c r="A65" s="94" t="s">
        <v>132</v>
      </c>
      <c r="B65" s="95"/>
      <c r="C65" s="96"/>
      <c r="D65" s="97">
        <f>SUM(D12:D64)</f>
        <v>12926700</v>
      </c>
      <c r="E65" s="96"/>
      <c r="F65" s="98"/>
      <c r="G65" s="99"/>
      <c r="H65" s="97">
        <f>SUM(H13:H64)</f>
        <v>12857482</v>
      </c>
      <c r="I65" s="100"/>
      <c r="J65" s="97">
        <f>SUM(J13:J64)</f>
        <v>2256218</v>
      </c>
      <c r="K65" s="100"/>
      <c r="L65" s="97">
        <f>SUM(L13:L64)</f>
        <v>12857482</v>
      </c>
      <c r="M65" s="96"/>
      <c r="N65" s="101"/>
      <c r="O65" s="101"/>
      <c r="P65" s="102"/>
      <c r="Q65" s="102"/>
      <c r="R65" s="102"/>
      <c r="S65" s="102"/>
      <c r="T65" s="102"/>
      <c r="U65" s="102"/>
      <c r="V65" s="102"/>
      <c r="W65" s="102"/>
      <c r="X65" s="103"/>
      <c r="Y65" s="103"/>
      <c r="Z65" s="104"/>
      <c r="AA65" s="105"/>
      <c r="AB65" s="106"/>
      <c r="AC65" s="106"/>
      <c r="AD65" s="106"/>
      <c r="AE65" s="106"/>
    </row>
    <row r="66" spans="1:31" s="52" customFormat="1" ht="21" x14ac:dyDescent="0.6">
      <c r="A66" s="41" t="s">
        <v>133</v>
      </c>
      <c r="B66" s="41"/>
      <c r="C66" s="41"/>
      <c r="D66" s="42"/>
      <c r="E66" s="43"/>
      <c r="F66" s="44"/>
      <c r="G66" s="43"/>
      <c r="H66" s="42"/>
      <c r="I66" s="45"/>
      <c r="J66" s="42"/>
      <c r="K66" s="45"/>
      <c r="L66" s="42"/>
      <c r="M66" s="46"/>
      <c r="N66" s="47"/>
      <c r="O66" s="47"/>
      <c r="P66" s="48"/>
      <c r="Q66" s="48"/>
      <c r="R66" s="48"/>
      <c r="S66" s="48"/>
      <c r="T66" s="48"/>
      <c r="U66" s="48"/>
      <c r="V66" s="48"/>
      <c r="W66" s="48"/>
      <c r="X66" s="47"/>
      <c r="Y66" s="47"/>
      <c r="Z66" s="49"/>
      <c r="AA66" s="50"/>
      <c r="AB66" s="51"/>
      <c r="AC66" s="51"/>
      <c r="AD66" s="51"/>
      <c r="AE66" s="51"/>
    </row>
    <row r="67" spans="1:31" s="78" customFormat="1" ht="21" x14ac:dyDescent="0.25">
      <c r="A67" s="53" t="s">
        <v>43</v>
      </c>
      <c r="B67" s="54"/>
      <c r="C67" s="55"/>
      <c r="D67" s="56"/>
      <c r="E67" s="55"/>
      <c r="F67" s="70"/>
      <c r="G67" s="71"/>
      <c r="H67" s="56"/>
      <c r="I67" s="72"/>
      <c r="J67" s="72"/>
      <c r="K67" s="72"/>
      <c r="L67" s="56"/>
      <c r="M67" s="55"/>
      <c r="N67" s="73"/>
      <c r="O67" s="73"/>
      <c r="P67" s="74"/>
      <c r="Q67" s="74"/>
      <c r="R67" s="74"/>
      <c r="S67" s="74"/>
      <c r="T67" s="74"/>
      <c r="U67" s="74"/>
      <c r="V67" s="74"/>
      <c r="W67" s="74"/>
      <c r="X67" s="75"/>
      <c r="Y67" s="75"/>
      <c r="Z67" s="79"/>
      <c r="AA67" s="76"/>
      <c r="AB67" s="77"/>
      <c r="AC67" s="77"/>
      <c r="AD67" s="77"/>
      <c r="AE67" s="77"/>
    </row>
    <row r="68" spans="1:31" s="78" customFormat="1" ht="21" x14ac:dyDescent="0.25">
      <c r="A68" s="69" t="s">
        <v>134</v>
      </c>
      <c r="B68" s="54">
        <v>7</v>
      </c>
      <c r="C68" s="55" t="s">
        <v>45</v>
      </c>
      <c r="D68" s="56">
        <v>350000</v>
      </c>
      <c r="E68" s="55" t="s">
        <v>135</v>
      </c>
      <c r="F68" s="70">
        <v>42656</v>
      </c>
      <c r="G68" s="71">
        <v>241367</v>
      </c>
      <c r="H68" s="56">
        <v>346500</v>
      </c>
      <c r="I68" s="72" t="s">
        <v>47</v>
      </c>
      <c r="J68" s="56">
        <f>D68-H68</f>
        <v>3500</v>
      </c>
      <c r="K68" s="72" t="s">
        <v>48</v>
      </c>
      <c r="L68" s="56">
        <f t="shared" ref="L68:L131" si="3">SUM(N69:Y69)</f>
        <v>346500</v>
      </c>
      <c r="M68" s="55" t="s">
        <v>49</v>
      </c>
      <c r="N68" s="73"/>
      <c r="O68" s="73"/>
      <c r="P68" s="74"/>
      <c r="Q68" s="74"/>
      <c r="R68" s="74"/>
      <c r="S68" s="74"/>
      <c r="T68" s="74"/>
      <c r="U68" s="74"/>
      <c r="V68" s="74"/>
      <c r="W68" s="74"/>
      <c r="X68" s="75"/>
      <c r="Y68" s="75"/>
      <c r="Z68" s="79" t="s">
        <v>136</v>
      </c>
      <c r="AA68" s="76"/>
      <c r="AB68" s="77"/>
      <c r="AC68" s="77"/>
      <c r="AD68" s="77"/>
      <c r="AE68" s="77"/>
    </row>
    <row r="69" spans="1:31" s="78" customFormat="1" ht="21" x14ac:dyDescent="0.25">
      <c r="A69" s="69"/>
      <c r="B69" s="54"/>
      <c r="C69" s="55"/>
      <c r="D69" s="56"/>
      <c r="E69" s="55"/>
      <c r="F69" s="70"/>
      <c r="G69" s="71"/>
      <c r="H69" s="56"/>
      <c r="I69" s="72"/>
      <c r="J69" s="56">
        <f t="shared" ref="J69:J132" si="4">D69-H69</f>
        <v>0</v>
      </c>
      <c r="K69" s="72"/>
      <c r="L69" s="56">
        <f t="shared" si="3"/>
        <v>0</v>
      </c>
      <c r="M69" s="55" t="s">
        <v>51</v>
      </c>
      <c r="N69" s="73"/>
      <c r="O69" s="74">
        <v>346500</v>
      </c>
      <c r="P69" s="74"/>
      <c r="Q69" s="74"/>
      <c r="R69" s="74"/>
      <c r="S69" s="74"/>
      <c r="T69" s="74"/>
      <c r="U69" s="74"/>
      <c r="V69" s="74"/>
      <c r="W69" s="74"/>
      <c r="X69" s="75"/>
      <c r="Y69" s="75"/>
      <c r="Z69" s="79"/>
      <c r="AA69" s="76"/>
      <c r="AB69" s="77"/>
      <c r="AC69" s="77"/>
      <c r="AD69" s="77"/>
      <c r="AE69" s="77"/>
    </row>
    <row r="70" spans="1:31" s="78" customFormat="1" ht="21" x14ac:dyDescent="0.25">
      <c r="A70" s="69" t="s">
        <v>137</v>
      </c>
      <c r="B70" s="54">
        <v>1</v>
      </c>
      <c r="C70" s="55" t="s">
        <v>45</v>
      </c>
      <c r="D70" s="56">
        <v>965000</v>
      </c>
      <c r="E70" s="55" t="s">
        <v>138</v>
      </c>
      <c r="F70" s="70">
        <v>42683</v>
      </c>
      <c r="G70" s="71">
        <v>241245</v>
      </c>
      <c r="H70" s="56">
        <v>959900</v>
      </c>
      <c r="I70" s="72" t="s">
        <v>47</v>
      </c>
      <c r="J70" s="56">
        <f t="shared" si="4"/>
        <v>5100</v>
      </c>
      <c r="K70" s="72" t="s">
        <v>48</v>
      </c>
      <c r="L70" s="56">
        <f t="shared" si="3"/>
        <v>959900</v>
      </c>
      <c r="M70" s="55" t="s">
        <v>49</v>
      </c>
      <c r="N70" s="73"/>
      <c r="O70" s="73"/>
      <c r="P70" s="74"/>
      <c r="Q70" s="74"/>
      <c r="R70" s="74"/>
      <c r="S70" s="74"/>
      <c r="T70" s="74"/>
      <c r="U70" s="74"/>
      <c r="V70" s="74"/>
      <c r="W70" s="74"/>
      <c r="X70" s="75"/>
      <c r="Y70" s="75"/>
      <c r="Z70" s="79" t="s">
        <v>139</v>
      </c>
      <c r="AA70" s="76"/>
      <c r="AB70" s="77"/>
      <c r="AC70" s="77"/>
      <c r="AD70" s="77"/>
      <c r="AE70" s="77"/>
    </row>
    <row r="71" spans="1:31" s="78" customFormat="1" ht="21" x14ac:dyDescent="0.25">
      <c r="A71" s="69"/>
      <c r="B71" s="54"/>
      <c r="C71" s="55"/>
      <c r="D71" s="56"/>
      <c r="E71" s="55"/>
      <c r="F71" s="70"/>
      <c r="G71" s="71"/>
      <c r="H71" s="56"/>
      <c r="I71" s="72"/>
      <c r="J71" s="56">
        <f t="shared" si="4"/>
        <v>0</v>
      </c>
      <c r="K71" s="72"/>
      <c r="L71" s="56">
        <f t="shared" si="3"/>
        <v>0</v>
      </c>
      <c r="M71" s="55" t="s">
        <v>51</v>
      </c>
      <c r="N71" s="73"/>
      <c r="O71" s="73"/>
      <c r="P71" s="74"/>
      <c r="Q71" s="74">
        <v>959900</v>
      </c>
      <c r="R71" s="74"/>
      <c r="S71" s="74"/>
      <c r="T71" s="74"/>
      <c r="U71" s="74"/>
      <c r="V71" s="74"/>
      <c r="W71" s="74"/>
      <c r="X71" s="75"/>
      <c r="Y71" s="75"/>
      <c r="Z71" s="79"/>
      <c r="AA71" s="76"/>
      <c r="AB71" s="77"/>
      <c r="AC71" s="77"/>
      <c r="AD71" s="77"/>
      <c r="AE71" s="77"/>
    </row>
    <row r="72" spans="1:31" s="78" customFormat="1" ht="21" x14ac:dyDescent="0.25">
      <c r="A72" s="69" t="s">
        <v>140</v>
      </c>
      <c r="B72" s="54">
        <v>5</v>
      </c>
      <c r="C72" s="55" t="s">
        <v>45</v>
      </c>
      <c r="D72" s="56">
        <v>82500</v>
      </c>
      <c r="E72" s="55" t="s">
        <v>141</v>
      </c>
      <c r="F72" s="70">
        <v>42649</v>
      </c>
      <c r="G72" s="71">
        <v>240828</v>
      </c>
      <c r="H72" s="56">
        <v>82500</v>
      </c>
      <c r="I72" s="72" t="s">
        <v>68</v>
      </c>
      <c r="J72" s="56">
        <f t="shared" si="4"/>
        <v>0</v>
      </c>
      <c r="K72" s="72" t="s">
        <v>48</v>
      </c>
      <c r="L72" s="56">
        <f t="shared" si="3"/>
        <v>82500</v>
      </c>
      <c r="M72" s="55" t="s">
        <v>49</v>
      </c>
      <c r="N72" s="73"/>
      <c r="O72" s="73"/>
      <c r="P72" s="74"/>
      <c r="Q72" s="74"/>
      <c r="R72" s="74"/>
      <c r="S72" s="74"/>
      <c r="T72" s="74"/>
      <c r="U72" s="74"/>
      <c r="V72" s="74"/>
      <c r="W72" s="74"/>
      <c r="X72" s="75"/>
      <c r="Y72" s="75"/>
      <c r="Z72" s="79" t="s">
        <v>142</v>
      </c>
      <c r="AA72" s="76"/>
      <c r="AB72" s="77"/>
      <c r="AC72" s="77"/>
      <c r="AD72" s="77"/>
      <c r="AE72" s="77"/>
    </row>
    <row r="73" spans="1:31" s="78" customFormat="1" ht="21" x14ac:dyDescent="0.25">
      <c r="A73" s="69"/>
      <c r="B73" s="54"/>
      <c r="C73" s="55"/>
      <c r="D73" s="56"/>
      <c r="E73" s="55"/>
      <c r="F73" s="70"/>
      <c r="G73" s="71"/>
      <c r="H73" s="56"/>
      <c r="I73" s="72"/>
      <c r="J73" s="56">
        <f t="shared" si="4"/>
        <v>0</v>
      </c>
      <c r="K73" s="72"/>
      <c r="L73" s="56">
        <f t="shared" si="3"/>
        <v>0</v>
      </c>
      <c r="M73" s="55" t="s">
        <v>51</v>
      </c>
      <c r="N73" s="73"/>
      <c r="O73" s="74">
        <v>82500</v>
      </c>
      <c r="P73" s="74"/>
      <c r="Q73" s="74"/>
      <c r="R73" s="74"/>
      <c r="S73" s="74"/>
      <c r="T73" s="74"/>
      <c r="U73" s="74"/>
      <c r="V73" s="74"/>
      <c r="W73" s="74"/>
      <c r="X73" s="75"/>
      <c r="Y73" s="75"/>
      <c r="Z73" s="79"/>
      <c r="AA73" s="76"/>
      <c r="AB73" s="77"/>
      <c r="AC73" s="77"/>
      <c r="AD73" s="77"/>
      <c r="AE73" s="77"/>
    </row>
    <row r="74" spans="1:31" s="78" customFormat="1" ht="21" x14ac:dyDescent="0.25">
      <c r="A74" s="69" t="s">
        <v>143</v>
      </c>
      <c r="B74" s="54">
        <v>2</v>
      </c>
      <c r="C74" s="55" t="s">
        <v>45</v>
      </c>
      <c r="D74" s="56">
        <v>30000</v>
      </c>
      <c r="E74" s="55" t="s">
        <v>144</v>
      </c>
      <c r="F74" s="70">
        <v>42655</v>
      </c>
      <c r="G74" s="71" t="s">
        <v>145</v>
      </c>
      <c r="H74" s="56">
        <v>29000</v>
      </c>
      <c r="I74" s="72" t="s">
        <v>68</v>
      </c>
      <c r="J74" s="56">
        <f t="shared" si="4"/>
        <v>1000</v>
      </c>
      <c r="K74" s="72" t="s">
        <v>48</v>
      </c>
      <c r="L74" s="56">
        <f t="shared" si="3"/>
        <v>29000</v>
      </c>
      <c r="M74" s="55" t="s">
        <v>49</v>
      </c>
      <c r="N74" s="73"/>
      <c r="O74" s="73"/>
      <c r="P74" s="74"/>
      <c r="Q74" s="74"/>
      <c r="R74" s="74"/>
      <c r="S74" s="74"/>
      <c r="T74" s="74"/>
      <c r="U74" s="74"/>
      <c r="V74" s="74"/>
      <c r="W74" s="74"/>
      <c r="X74" s="75"/>
      <c r="Y74" s="75"/>
      <c r="Z74" s="79" t="s">
        <v>146</v>
      </c>
      <c r="AA74" s="76"/>
      <c r="AB74" s="77"/>
      <c r="AC74" s="77"/>
      <c r="AD74" s="77"/>
      <c r="AE74" s="77"/>
    </row>
    <row r="75" spans="1:31" s="78" customFormat="1" ht="21" x14ac:dyDescent="0.25">
      <c r="A75" s="69"/>
      <c r="B75" s="54"/>
      <c r="C75" s="55"/>
      <c r="D75" s="56"/>
      <c r="E75" s="55"/>
      <c r="F75" s="70"/>
      <c r="G75" s="71"/>
      <c r="H75" s="56"/>
      <c r="I75" s="72"/>
      <c r="J75" s="56">
        <f t="shared" si="4"/>
        <v>0</v>
      </c>
      <c r="K75" s="72"/>
      <c r="L75" s="56">
        <f t="shared" si="3"/>
        <v>0</v>
      </c>
      <c r="M75" s="55" t="s">
        <v>51</v>
      </c>
      <c r="N75" s="73"/>
      <c r="O75" s="74">
        <v>29000</v>
      </c>
      <c r="P75" s="74"/>
      <c r="Q75" s="74"/>
      <c r="R75" s="74"/>
      <c r="S75" s="74"/>
      <c r="T75" s="74"/>
      <c r="U75" s="74"/>
      <c r="V75" s="74"/>
      <c r="W75" s="74"/>
      <c r="X75" s="75"/>
      <c r="Y75" s="75"/>
      <c r="Z75" s="79"/>
      <c r="AA75" s="76"/>
      <c r="AB75" s="77"/>
      <c r="AC75" s="77"/>
      <c r="AD75" s="77"/>
      <c r="AE75" s="77"/>
    </row>
    <row r="76" spans="1:31" s="78" customFormat="1" ht="21" x14ac:dyDescent="0.25">
      <c r="A76" s="69" t="s">
        <v>147</v>
      </c>
      <c r="B76" s="54">
        <v>1</v>
      </c>
      <c r="C76" s="55" t="s">
        <v>45</v>
      </c>
      <c r="D76" s="56">
        <v>30000</v>
      </c>
      <c r="E76" s="55" t="s">
        <v>144</v>
      </c>
      <c r="F76" s="70">
        <v>42655</v>
      </c>
      <c r="G76" s="71" t="s">
        <v>145</v>
      </c>
      <c r="H76" s="56">
        <v>29500</v>
      </c>
      <c r="I76" s="72" t="s">
        <v>68</v>
      </c>
      <c r="J76" s="56">
        <f t="shared" si="4"/>
        <v>500</v>
      </c>
      <c r="K76" s="72" t="s">
        <v>48</v>
      </c>
      <c r="L76" s="56">
        <f t="shared" si="3"/>
        <v>29500</v>
      </c>
      <c r="M76" s="55" t="s">
        <v>49</v>
      </c>
      <c r="N76" s="73"/>
      <c r="O76" s="73"/>
      <c r="P76" s="74"/>
      <c r="Q76" s="74"/>
      <c r="R76" s="74"/>
      <c r="S76" s="74"/>
      <c r="T76" s="74"/>
      <c r="U76" s="74"/>
      <c r="V76" s="74"/>
      <c r="W76" s="74"/>
      <c r="X76" s="75"/>
      <c r="Y76" s="75"/>
      <c r="Z76" s="79" t="s">
        <v>148</v>
      </c>
      <c r="AA76" s="76"/>
      <c r="AB76" s="77"/>
      <c r="AC76" s="77"/>
      <c r="AD76" s="77"/>
      <c r="AE76" s="77"/>
    </row>
    <row r="77" spans="1:31" s="78" customFormat="1" ht="21" x14ac:dyDescent="0.25">
      <c r="A77" s="69"/>
      <c r="B77" s="54"/>
      <c r="C77" s="55"/>
      <c r="D77" s="56"/>
      <c r="E77" s="55"/>
      <c r="F77" s="70"/>
      <c r="G77" s="71"/>
      <c r="H77" s="56"/>
      <c r="I77" s="72"/>
      <c r="J77" s="56">
        <f t="shared" si="4"/>
        <v>0</v>
      </c>
      <c r="K77" s="72"/>
      <c r="L77" s="56">
        <f t="shared" si="3"/>
        <v>0</v>
      </c>
      <c r="M77" s="55" t="s">
        <v>51</v>
      </c>
      <c r="N77" s="73"/>
      <c r="O77" s="74">
        <v>29500</v>
      </c>
      <c r="P77" s="74"/>
      <c r="Q77" s="74"/>
      <c r="R77" s="74"/>
      <c r="S77" s="74"/>
      <c r="T77" s="74"/>
      <c r="U77" s="74"/>
      <c r="V77" s="74"/>
      <c r="W77" s="74"/>
      <c r="X77" s="75"/>
      <c r="Y77" s="75"/>
      <c r="Z77" s="79"/>
      <c r="AA77" s="76"/>
      <c r="AB77" s="77"/>
      <c r="AC77" s="77"/>
      <c r="AD77" s="77"/>
      <c r="AE77" s="77"/>
    </row>
    <row r="78" spans="1:31" s="78" customFormat="1" ht="21" x14ac:dyDescent="0.25">
      <c r="A78" s="69" t="s">
        <v>149</v>
      </c>
      <c r="B78" s="54">
        <v>1</v>
      </c>
      <c r="C78" s="55" t="s">
        <v>59</v>
      </c>
      <c r="D78" s="56">
        <v>995000</v>
      </c>
      <c r="E78" s="55" t="s">
        <v>150</v>
      </c>
      <c r="F78" s="70">
        <v>42663</v>
      </c>
      <c r="G78" s="71" t="s">
        <v>151</v>
      </c>
      <c r="H78" s="56">
        <v>986219</v>
      </c>
      <c r="I78" s="72" t="s">
        <v>47</v>
      </c>
      <c r="J78" s="56">
        <f t="shared" si="4"/>
        <v>8781</v>
      </c>
      <c r="K78" s="72" t="s">
        <v>48</v>
      </c>
      <c r="L78" s="56">
        <f t="shared" si="3"/>
        <v>986219</v>
      </c>
      <c r="M78" s="55" t="s">
        <v>49</v>
      </c>
      <c r="N78" s="73"/>
      <c r="O78" s="73"/>
      <c r="P78" s="74"/>
      <c r="Q78" s="74"/>
      <c r="R78" s="74"/>
      <c r="S78" s="74"/>
      <c r="T78" s="74"/>
      <c r="U78" s="74"/>
      <c r="V78" s="74"/>
      <c r="W78" s="74"/>
      <c r="X78" s="75"/>
      <c r="Y78" s="75"/>
      <c r="Z78" s="79" t="s">
        <v>152</v>
      </c>
      <c r="AA78" s="76"/>
      <c r="AB78" s="77"/>
      <c r="AC78" s="77"/>
      <c r="AD78" s="77"/>
      <c r="AE78" s="77"/>
    </row>
    <row r="79" spans="1:31" s="78" customFormat="1" ht="21" x14ac:dyDescent="0.25">
      <c r="A79" s="69"/>
      <c r="B79" s="54"/>
      <c r="C79" s="55"/>
      <c r="D79" s="56"/>
      <c r="E79" s="55"/>
      <c r="F79" s="70"/>
      <c r="G79" s="71"/>
      <c r="H79" s="56"/>
      <c r="I79" s="72"/>
      <c r="J79" s="56">
        <f t="shared" si="4"/>
        <v>0</v>
      </c>
      <c r="K79" s="72"/>
      <c r="L79" s="56">
        <f t="shared" si="3"/>
        <v>0</v>
      </c>
      <c r="M79" s="55" t="s">
        <v>51</v>
      </c>
      <c r="N79" s="73"/>
      <c r="O79" s="73"/>
      <c r="P79" s="74"/>
      <c r="Q79" s="74">
        <v>986219</v>
      </c>
      <c r="R79" s="74"/>
      <c r="S79" s="74"/>
      <c r="T79" s="74"/>
      <c r="U79" s="74"/>
      <c r="V79" s="74"/>
      <c r="W79" s="74"/>
      <c r="X79" s="75"/>
      <c r="Y79" s="75"/>
      <c r="Z79" s="79"/>
      <c r="AA79" s="76"/>
      <c r="AB79" s="77"/>
      <c r="AC79" s="77"/>
      <c r="AD79" s="77"/>
      <c r="AE79" s="77"/>
    </row>
    <row r="80" spans="1:31" s="78" customFormat="1" ht="42" x14ac:dyDescent="0.25">
      <c r="A80" s="69" t="s">
        <v>153</v>
      </c>
      <c r="B80" s="54">
        <v>1</v>
      </c>
      <c r="C80" s="55" t="s">
        <v>59</v>
      </c>
      <c r="D80" s="56">
        <v>750000</v>
      </c>
      <c r="E80" s="55" t="s">
        <v>154</v>
      </c>
      <c r="F80" s="70">
        <v>42663</v>
      </c>
      <c r="G80" s="71" t="s">
        <v>151</v>
      </c>
      <c r="H80" s="56">
        <v>749000</v>
      </c>
      <c r="I80" s="72" t="s">
        <v>47</v>
      </c>
      <c r="J80" s="56">
        <f t="shared" si="4"/>
        <v>1000</v>
      </c>
      <c r="K80" s="72" t="s">
        <v>48</v>
      </c>
      <c r="L80" s="56">
        <f t="shared" si="3"/>
        <v>749000</v>
      </c>
      <c r="M80" s="55" t="s">
        <v>49</v>
      </c>
      <c r="N80" s="73"/>
      <c r="O80" s="73"/>
      <c r="P80" s="74"/>
      <c r="Q80" s="74"/>
      <c r="R80" s="74"/>
      <c r="S80" s="74"/>
      <c r="T80" s="74"/>
      <c r="U80" s="74"/>
      <c r="V80" s="74"/>
      <c r="W80" s="74"/>
      <c r="X80" s="75"/>
      <c r="Y80" s="75"/>
      <c r="Z80" s="79" t="s">
        <v>155</v>
      </c>
      <c r="AA80" s="76"/>
      <c r="AB80" s="77"/>
      <c r="AC80" s="77"/>
      <c r="AD80" s="77"/>
      <c r="AE80" s="77"/>
    </row>
    <row r="81" spans="1:31" s="78" customFormat="1" ht="21" x14ac:dyDescent="0.25">
      <c r="A81" s="69"/>
      <c r="B81" s="54"/>
      <c r="C81" s="55"/>
      <c r="D81" s="56"/>
      <c r="E81" s="55"/>
      <c r="F81" s="70"/>
      <c r="G81" s="71"/>
      <c r="H81" s="56"/>
      <c r="I81" s="72"/>
      <c r="J81" s="56">
        <f t="shared" si="4"/>
        <v>0</v>
      </c>
      <c r="K81" s="72"/>
      <c r="L81" s="56">
        <f t="shared" si="3"/>
        <v>0</v>
      </c>
      <c r="M81" s="55" t="s">
        <v>51</v>
      </c>
      <c r="N81" s="73"/>
      <c r="O81" s="73"/>
      <c r="P81" s="74"/>
      <c r="Q81" s="74">
        <v>749000</v>
      </c>
      <c r="R81" s="74"/>
      <c r="S81" s="74"/>
      <c r="T81" s="74"/>
      <c r="U81" s="74"/>
      <c r="V81" s="74"/>
      <c r="W81" s="74"/>
      <c r="X81" s="75"/>
      <c r="Y81" s="75"/>
      <c r="Z81" s="79"/>
      <c r="AA81" s="76"/>
      <c r="AB81" s="77"/>
      <c r="AC81" s="77"/>
      <c r="AD81" s="77"/>
      <c r="AE81" s="77"/>
    </row>
    <row r="82" spans="1:31" s="78" customFormat="1" ht="21" x14ac:dyDescent="0.25">
      <c r="A82" s="69" t="s">
        <v>156</v>
      </c>
      <c r="B82" s="54">
        <v>1</v>
      </c>
      <c r="C82" s="55" t="s">
        <v>157</v>
      </c>
      <c r="D82" s="56">
        <v>50000</v>
      </c>
      <c r="E82" s="55" t="s">
        <v>158</v>
      </c>
      <c r="F82" s="70">
        <v>42660</v>
      </c>
      <c r="G82" s="71" t="s">
        <v>159</v>
      </c>
      <c r="H82" s="56">
        <v>40000</v>
      </c>
      <c r="I82" s="72" t="s">
        <v>68</v>
      </c>
      <c r="J82" s="56">
        <f t="shared" si="4"/>
        <v>10000</v>
      </c>
      <c r="K82" s="72" t="s">
        <v>48</v>
      </c>
      <c r="L82" s="56">
        <f t="shared" si="3"/>
        <v>40000</v>
      </c>
      <c r="M82" s="55" t="s">
        <v>49</v>
      </c>
      <c r="N82" s="73"/>
      <c r="O82" s="73"/>
      <c r="P82" s="74"/>
      <c r="Q82" s="74"/>
      <c r="R82" s="74"/>
      <c r="S82" s="74"/>
      <c r="T82" s="74"/>
      <c r="U82" s="74"/>
      <c r="V82" s="74"/>
      <c r="W82" s="74"/>
      <c r="X82" s="75"/>
      <c r="Y82" s="75"/>
      <c r="Z82" s="79" t="s">
        <v>160</v>
      </c>
      <c r="AA82" s="76"/>
      <c r="AB82" s="77"/>
      <c r="AC82" s="77"/>
      <c r="AD82" s="77"/>
      <c r="AE82" s="77"/>
    </row>
    <row r="83" spans="1:31" s="78" customFormat="1" ht="21" x14ac:dyDescent="0.25">
      <c r="A83" s="69"/>
      <c r="B83" s="54"/>
      <c r="C83" s="55"/>
      <c r="D83" s="56"/>
      <c r="E83" s="55"/>
      <c r="F83" s="70"/>
      <c r="G83" s="71"/>
      <c r="H83" s="56"/>
      <c r="I83" s="72"/>
      <c r="J83" s="56">
        <f t="shared" si="4"/>
        <v>0</v>
      </c>
      <c r="K83" s="72"/>
      <c r="L83" s="56">
        <f t="shared" si="3"/>
        <v>0</v>
      </c>
      <c r="M83" s="55" t="s">
        <v>51</v>
      </c>
      <c r="N83" s="73"/>
      <c r="O83" s="73"/>
      <c r="P83" s="74"/>
      <c r="Q83" s="74">
        <v>40000</v>
      </c>
      <c r="R83" s="74"/>
      <c r="S83" s="74"/>
      <c r="T83" s="74"/>
      <c r="U83" s="74"/>
      <c r="V83" s="74"/>
      <c r="W83" s="74"/>
      <c r="X83" s="75"/>
      <c r="Y83" s="75"/>
      <c r="Z83" s="79"/>
      <c r="AA83" s="76"/>
      <c r="AB83" s="77"/>
      <c r="AC83" s="77"/>
      <c r="AD83" s="77"/>
      <c r="AE83" s="77"/>
    </row>
    <row r="84" spans="1:31" s="78" customFormat="1" ht="42" x14ac:dyDescent="0.25">
      <c r="A84" s="69" t="s">
        <v>161</v>
      </c>
      <c r="B84" s="54">
        <v>1</v>
      </c>
      <c r="C84" s="55" t="s">
        <v>45</v>
      </c>
      <c r="D84" s="56">
        <v>100000</v>
      </c>
      <c r="E84" s="55" t="s">
        <v>162</v>
      </c>
      <c r="F84" s="70">
        <v>42656</v>
      </c>
      <c r="G84" s="71">
        <v>241042</v>
      </c>
      <c r="H84" s="56">
        <v>100000</v>
      </c>
      <c r="I84" s="72" t="s">
        <v>47</v>
      </c>
      <c r="J84" s="56">
        <f t="shared" si="4"/>
        <v>0</v>
      </c>
      <c r="K84" s="72" t="s">
        <v>48</v>
      </c>
      <c r="L84" s="56">
        <f t="shared" si="3"/>
        <v>100000</v>
      </c>
      <c r="M84" s="55" t="s">
        <v>49</v>
      </c>
      <c r="N84" s="73"/>
      <c r="O84" s="73"/>
      <c r="P84" s="74"/>
      <c r="Q84" s="74"/>
      <c r="R84" s="74"/>
      <c r="S84" s="74"/>
      <c r="T84" s="74"/>
      <c r="U84" s="74"/>
      <c r="V84" s="74"/>
      <c r="W84" s="74"/>
      <c r="X84" s="75"/>
      <c r="Y84" s="75"/>
      <c r="Z84" s="79" t="s">
        <v>163</v>
      </c>
      <c r="AA84" s="76"/>
      <c r="AB84" s="77"/>
      <c r="AC84" s="77"/>
      <c r="AD84" s="77"/>
      <c r="AE84" s="77"/>
    </row>
    <row r="85" spans="1:31" s="78" customFormat="1" ht="21" x14ac:dyDescent="0.25">
      <c r="A85" s="69"/>
      <c r="B85" s="54"/>
      <c r="C85" s="55"/>
      <c r="D85" s="56"/>
      <c r="E85" s="55"/>
      <c r="F85" s="70"/>
      <c r="G85" s="71"/>
      <c r="H85" s="56"/>
      <c r="I85" s="72"/>
      <c r="J85" s="56">
        <f t="shared" si="4"/>
        <v>0</v>
      </c>
      <c r="K85" s="72"/>
      <c r="L85" s="56">
        <f t="shared" si="3"/>
        <v>0</v>
      </c>
      <c r="M85" s="55" t="s">
        <v>51</v>
      </c>
      <c r="N85" s="73"/>
      <c r="O85" s="73"/>
      <c r="P85" s="74"/>
      <c r="Q85" s="74">
        <v>100000</v>
      </c>
      <c r="R85" s="74"/>
      <c r="S85" s="74"/>
      <c r="T85" s="74"/>
      <c r="U85" s="74"/>
      <c r="V85" s="74"/>
      <c r="W85" s="74"/>
      <c r="X85" s="75"/>
      <c r="Y85" s="75"/>
      <c r="Z85" s="79"/>
      <c r="AA85" s="76"/>
      <c r="AB85" s="77"/>
      <c r="AC85" s="77"/>
      <c r="AD85" s="77"/>
      <c r="AE85" s="77"/>
    </row>
    <row r="86" spans="1:31" s="78" customFormat="1" ht="21" x14ac:dyDescent="0.25">
      <c r="A86" s="69" t="s">
        <v>164</v>
      </c>
      <c r="B86" s="54">
        <v>1</v>
      </c>
      <c r="C86" s="55" t="s">
        <v>45</v>
      </c>
      <c r="D86" s="56">
        <v>50000</v>
      </c>
      <c r="E86" s="55" t="s">
        <v>165</v>
      </c>
      <c r="F86" s="70">
        <v>42660</v>
      </c>
      <c r="G86" s="71" t="s">
        <v>166</v>
      </c>
      <c r="H86" s="56">
        <v>50000</v>
      </c>
      <c r="I86" s="72" t="s">
        <v>68</v>
      </c>
      <c r="J86" s="56">
        <f t="shared" si="4"/>
        <v>0</v>
      </c>
      <c r="K86" s="72" t="s">
        <v>48</v>
      </c>
      <c r="L86" s="56">
        <f t="shared" si="3"/>
        <v>50000</v>
      </c>
      <c r="M86" s="55" t="s">
        <v>49</v>
      </c>
      <c r="N86" s="73"/>
      <c r="O86" s="73"/>
      <c r="P86" s="74"/>
      <c r="Q86" s="74"/>
      <c r="R86" s="74"/>
      <c r="S86" s="74"/>
      <c r="T86" s="74"/>
      <c r="U86" s="74"/>
      <c r="V86" s="74"/>
      <c r="W86" s="74"/>
      <c r="X86" s="75"/>
      <c r="Y86" s="75"/>
      <c r="Z86" s="79" t="s">
        <v>167</v>
      </c>
      <c r="AA86" s="76"/>
      <c r="AB86" s="77"/>
      <c r="AC86" s="77"/>
      <c r="AD86" s="77"/>
      <c r="AE86" s="77"/>
    </row>
    <row r="87" spans="1:31" s="78" customFormat="1" ht="21" x14ac:dyDescent="0.25">
      <c r="A87" s="69"/>
      <c r="B87" s="54"/>
      <c r="C87" s="55"/>
      <c r="D87" s="56"/>
      <c r="E87" s="55"/>
      <c r="F87" s="70"/>
      <c r="G87" s="71"/>
      <c r="H87" s="56"/>
      <c r="I87" s="72"/>
      <c r="J87" s="56">
        <f t="shared" si="4"/>
        <v>0</v>
      </c>
      <c r="K87" s="72"/>
      <c r="L87" s="56">
        <f t="shared" si="3"/>
        <v>0</v>
      </c>
      <c r="M87" s="55" t="s">
        <v>51</v>
      </c>
      <c r="N87" s="73"/>
      <c r="O87" s="73"/>
      <c r="P87" s="74"/>
      <c r="Q87" s="74">
        <v>50000</v>
      </c>
      <c r="R87" s="74"/>
      <c r="S87" s="74"/>
      <c r="T87" s="74"/>
      <c r="U87" s="74"/>
      <c r="V87" s="74"/>
      <c r="W87" s="74"/>
      <c r="X87" s="75"/>
      <c r="Y87" s="75"/>
      <c r="Z87" s="79"/>
      <c r="AA87" s="76"/>
      <c r="AB87" s="77"/>
      <c r="AC87" s="77"/>
      <c r="AD87" s="77"/>
      <c r="AE87" s="77"/>
    </row>
    <row r="88" spans="1:31" s="78" customFormat="1" ht="21" x14ac:dyDescent="0.25">
      <c r="A88" s="69" t="s">
        <v>168</v>
      </c>
      <c r="B88" s="54">
        <v>1</v>
      </c>
      <c r="C88" s="55" t="s">
        <v>59</v>
      </c>
      <c r="D88" s="56">
        <v>473000</v>
      </c>
      <c r="E88" s="55" t="s">
        <v>169</v>
      </c>
      <c r="F88" s="70">
        <v>42730</v>
      </c>
      <c r="G88" s="71">
        <v>241116</v>
      </c>
      <c r="H88" s="56">
        <v>472940</v>
      </c>
      <c r="I88" s="72" t="s">
        <v>47</v>
      </c>
      <c r="J88" s="56">
        <f t="shared" si="4"/>
        <v>60</v>
      </c>
      <c r="K88" s="72" t="s">
        <v>48</v>
      </c>
      <c r="L88" s="56">
        <f t="shared" si="3"/>
        <v>472940</v>
      </c>
      <c r="M88" s="55" t="s">
        <v>49</v>
      </c>
      <c r="N88" s="73"/>
      <c r="O88" s="73"/>
      <c r="P88" s="74"/>
      <c r="Q88" s="74"/>
      <c r="R88" s="74"/>
      <c r="S88" s="74"/>
      <c r="T88" s="74"/>
      <c r="U88" s="74"/>
      <c r="V88" s="74"/>
      <c r="W88" s="74"/>
      <c r="X88" s="75"/>
      <c r="Y88" s="75"/>
      <c r="Z88" s="79" t="s">
        <v>170</v>
      </c>
      <c r="AA88" s="76"/>
      <c r="AB88" s="77"/>
      <c r="AC88" s="77"/>
      <c r="AD88" s="77"/>
      <c r="AE88" s="77"/>
    </row>
    <row r="89" spans="1:31" s="78" customFormat="1" ht="21" x14ac:dyDescent="0.25">
      <c r="A89" s="69"/>
      <c r="B89" s="54"/>
      <c r="C89" s="55"/>
      <c r="D89" s="56"/>
      <c r="E89" s="55"/>
      <c r="F89" s="70"/>
      <c r="G89" s="71"/>
      <c r="H89" s="56"/>
      <c r="I89" s="72"/>
      <c r="J89" s="56">
        <f t="shared" si="4"/>
        <v>0</v>
      </c>
      <c r="K89" s="72"/>
      <c r="L89" s="56">
        <f t="shared" si="3"/>
        <v>0</v>
      </c>
      <c r="M89" s="55" t="s">
        <v>51</v>
      </c>
      <c r="N89" s="73"/>
      <c r="O89" s="73"/>
      <c r="P89" s="74"/>
      <c r="Q89" s="74"/>
      <c r="R89" s="74"/>
      <c r="S89" s="74">
        <v>472940</v>
      </c>
      <c r="T89" s="74"/>
      <c r="U89" s="74"/>
      <c r="V89" s="74"/>
      <c r="W89" s="74"/>
      <c r="X89" s="75"/>
      <c r="Y89" s="75"/>
      <c r="Z89" s="79"/>
      <c r="AA89" s="76"/>
      <c r="AB89" s="77"/>
      <c r="AC89" s="77"/>
      <c r="AD89" s="77"/>
      <c r="AE89" s="77"/>
    </row>
    <row r="90" spans="1:31" s="78" customFormat="1" ht="21" x14ac:dyDescent="0.25">
      <c r="A90" s="69" t="s">
        <v>171</v>
      </c>
      <c r="B90" s="54">
        <v>2</v>
      </c>
      <c r="C90" s="55" t="s">
        <v>59</v>
      </c>
      <c r="D90" s="56">
        <v>420000</v>
      </c>
      <c r="E90" s="55" t="s">
        <v>172</v>
      </c>
      <c r="F90" s="70">
        <v>42730</v>
      </c>
      <c r="G90" s="71">
        <v>241116</v>
      </c>
      <c r="H90" s="56">
        <v>417000</v>
      </c>
      <c r="I90" s="72" t="s">
        <v>47</v>
      </c>
      <c r="J90" s="56">
        <f t="shared" si="4"/>
        <v>3000</v>
      </c>
      <c r="K90" s="72" t="s">
        <v>48</v>
      </c>
      <c r="L90" s="56">
        <f t="shared" si="3"/>
        <v>417000</v>
      </c>
      <c r="M90" s="55" t="s">
        <v>49</v>
      </c>
      <c r="N90" s="73"/>
      <c r="O90" s="73"/>
      <c r="P90" s="74"/>
      <c r="Q90" s="74"/>
      <c r="R90" s="74"/>
      <c r="S90" s="74"/>
      <c r="T90" s="74"/>
      <c r="U90" s="74"/>
      <c r="V90" s="74"/>
      <c r="W90" s="74"/>
      <c r="X90" s="75"/>
      <c r="Y90" s="75"/>
      <c r="Z90" s="79" t="s">
        <v>173</v>
      </c>
      <c r="AA90" s="76"/>
      <c r="AB90" s="77"/>
      <c r="AC90" s="77"/>
      <c r="AD90" s="77"/>
      <c r="AE90" s="77"/>
    </row>
    <row r="91" spans="1:31" s="78" customFormat="1" ht="21" x14ac:dyDescent="0.25">
      <c r="A91" s="69"/>
      <c r="B91" s="54"/>
      <c r="C91" s="55"/>
      <c r="D91" s="56"/>
      <c r="E91" s="55"/>
      <c r="F91" s="70"/>
      <c r="G91" s="71"/>
      <c r="H91" s="56"/>
      <c r="I91" s="72"/>
      <c r="J91" s="56">
        <f t="shared" si="4"/>
        <v>0</v>
      </c>
      <c r="K91" s="72"/>
      <c r="L91" s="56">
        <f t="shared" si="3"/>
        <v>0</v>
      </c>
      <c r="M91" s="55" t="s">
        <v>51</v>
      </c>
      <c r="N91" s="73"/>
      <c r="O91" s="73"/>
      <c r="P91" s="74"/>
      <c r="Q91" s="74"/>
      <c r="R91" s="74"/>
      <c r="S91" s="74">
        <v>417000</v>
      </c>
      <c r="T91" s="74"/>
      <c r="U91" s="74"/>
      <c r="V91" s="74"/>
      <c r="W91" s="74"/>
      <c r="X91" s="75"/>
      <c r="Y91" s="75"/>
      <c r="Z91" s="79"/>
      <c r="AA91" s="76"/>
      <c r="AB91" s="77"/>
      <c r="AC91" s="77"/>
      <c r="AD91" s="77"/>
      <c r="AE91" s="77"/>
    </row>
    <row r="92" spans="1:31" s="78" customFormat="1" ht="21" x14ac:dyDescent="0.25">
      <c r="A92" s="69" t="s">
        <v>174</v>
      </c>
      <c r="B92" s="54">
        <v>1</v>
      </c>
      <c r="C92" s="55" t="s">
        <v>59</v>
      </c>
      <c r="D92" s="56">
        <v>235000</v>
      </c>
      <c r="E92" s="55" t="s">
        <v>175</v>
      </c>
      <c r="F92" s="70">
        <v>42426</v>
      </c>
      <c r="G92" s="71">
        <v>241116</v>
      </c>
      <c r="H92" s="56">
        <v>184896</v>
      </c>
      <c r="I92" s="72" t="s">
        <v>47</v>
      </c>
      <c r="J92" s="56">
        <f t="shared" si="4"/>
        <v>50104</v>
      </c>
      <c r="K92" s="72" t="s">
        <v>48</v>
      </c>
      <c r="L92" s="56">
        <f t="shared" si="3"/>
        <v>184896</v>
      </c>
      <c r="M92" s="55" t="s">
        <v>49</v>
      </c>
      <c r="N92" s="73"/>
      <c r="O92" s="73"/>
      <c r="P92" s="74"/>
      <c r="Q92" s="74"/>
      <c r="R92" s="74"/>
      <c r="S92" s="74"/>
      <c r="T92" s="74"/>
      <c r="U92" s="74"/>
      <c r="V92" s="74"/>
      <c r="W92" s="74"/>
      <c r="X92" s="75"/>
      <c r="Y92" s="75"/>
      <c r="Z92" s="79" t="s">
        <v>176</v>
      </c>
      <c r="AA92" s="76"/>
      <c r="AB92" s="77"/>
      <c r="AC92" s="77"/>
      <c r="AD92" s="77"/>
      <c r="AE92" s="77"/>
    </row>
    <row r="93" spans="1:31" s="78" customFormat="1" ht="21" x14ac:dyDescent="0.25">
      <c r="A93" s="69"/>
      <c r="B93" s="54"/>
      <c r="C93" s="55"/>
      <c r="D93" s="56"/>
      <c r="E93" s="55"/>
      <c r="F93" s="70"/>
      <c r="G93" s="71"/>
      <c r="H93" s="56"/>
      <c r="I93" s="72"/>
      <c r="J93" s="56">
        <f t="shared" si="4"/>
        <v>0</v>
      </c>
      <c r="K93" s="72"/>
      <c r="L93" s="56">
        <f t="shared" si="3"/>
        <v>0</v>
      </c>
      <c r="M93" s="55" t="s">
        <v>51</v>
      </c>
      <c r="N93" s="73"/>
      <c r="O93" s="73"/>
      <c r="P93" s="74"/>
      <c r="Q93" s="74"/>
      <c r="R93" s="74"/>
      <c r="S93" s="74">
        <v>184896</v>
      </c>
      <c r="T93" s="74"/>
      <c r="U93" s="74"/>
      <c r="V93" s="74"/>
      <c r="W93" s="74"/>
      <c r="X93" s="75"/>
      <c r="Y93" s="75"/>
      <c r="Z93" s="79"/>
      <c r="AA93" s="76"/>
      <c r="AB93" s="77"/>
      <c r="AC93" s="77"/>
      <c r="AD93" s="77"/>
      <c r="AE93" s="77"/>
    </row>
    <row r="94" spans="1:31" s="78" customFormat="1" ht="21" x14ac:dyDescent="0.25">
      <c r="A94" s="69" t="s">
        <v>177</v>
      </c>
      <c r="B94" s="54">
        <v>2</v>
      </c>
      <c r="C94" s="55" t="s">
        <v>59</v>
      </c>
      <c r="D94" s="56">
        <v>250000</v>
      </c>
      <c r="E94" s="55" t="s">
        <v>175</v>
      </c>
      <c r="F94" s="70">
        <v>42426</v>
      </c>
      <c r="G94" s="71">
        <v>241116</v>
      </c>
      <c r="H94" s="56">
        <v>207152</v>
      </c>
      <c r="I94" s="72" t="s">
        <v>47</v>
      </c>
      <c r="J94" s="56">
        <f t="shared" si="4"/>
        <v>42848</v>
      </c>
      <c r="K94" s="72" t="s">
        <v>48</v>
      </c>
      <c r="L94" s="56">
        <f t="shared" si="3"/>
        <v>207152</v>
      </c>
      <c r="M94" s="55" t="s">
        <v>49</v>
      </c>
      <c r="N94" s="73"/>
      <c r="O94" s="73"/>
      <c r="P94" s="74"/>
      <c r="Q94" s="74"/>
      <c r="R94" s="74"/>
      <c r="S94" s="74"/>
      <c r="T94" s="74"/>
      <c r="U94" s="74"/>
      <c r="V94" s="74"/>
      <c r="W94" s="74"/>
      <c r="X94" s="75"/>
      <c r="Y94" s="75"/>
      <c r="Z94" s="79" t="s">
        <v>178</v>
      </c>
      <c r="AA94" s="76"/>
      <c r="AB94" s="77"/>
      <c r="AC94" s="77"/>
      <c r="AD94" s="77"/>
      <c r="AE94" s="77"/>
    </row>
    <row r="95" spans="1:31" s="78" customFormat="1" ht="21" x14ac:dyDescent="0.25">
      <c r="A95" s="69"/>
      <c r="B95" s="54"/>
      <c r="C95" s="55"/>
      <c r="D95" s="56"/>
      <c r="E95" s="55"/>
      <c r="F95" s="70"/>
      <c r="G95" s="71"/>
      <c r="H95" s="56"/>
      <c r="I95" s="72"/>
      <c r="J95" s="56">
        <f t="shared" si="4"/>
        <v>0</v>
      </c>
      <c r="K95" s="72"/>
      <c r="L95" s="56">
        <f t="shared" si="3"/>
        <v>0</v>
      </c>
      <c r="M95" s="55" t="s">
        <v>51</v>
      </c>
      <c r="N95" s="73"/>
      <c r="O95" s="73"/>
      <c r="P95" s="74"/>
      <c r="Q95" s="74"/>
      <c r="R95" s="74"/>
      <c r="S95" s="74"/>
      <c r="T95" s="74"/>
      <c r="U95" s="74">
        <v>207152</v>
      </c>
      <c r="V95" s="74"/>
      <c r="W95" s="74"/>
      <c r="X95" s="75"/>
      <c r="Y95" s="75"/>
      <c r="Z95" s="79"/>
      <c r="AA95" s="76"/>
      <c r="AB95" s="77"/>
      <c r="AC95" s="77"/>
      <c r="AD95" s="77"/>
      <c r="AE95" s="77"/>
    </row>
    <row r="96" spans="1:31" s="78" customFormat="1" ht="21" x14ac:dyDescent="0.25">
      <c r="A96" s="69" t="s">
        <v>179</v>
      </c>
      <c r="B96" s="54">
        <v>30</v>
      </c>
      <c r="C96" s="55" t="s">
        <v>59</v>
      </c>
      <c r="D96" s="56">
        <v>1260000</v>
      </c>
      <c r="E96" s="55" t="s">
        <v>180</v>
      </c>
      <c r="F96" s="70">
        <v>42731</v>
      </c>
      <c r="G96" s="71">
        <v>241178</v>
      </c>
      <c r="H96" s="56">
        <v>1256100</v>
      </c>
      <c r="I96" s="72" t="s">
        <v>47</v>
      </c>
      <c r="J96" s="56">
        <f t="shared" si="4"/>
        <v>3900</v>
      </c>
      <c r="K96" s="72" t="s">
        <v>48</v>
      </c>
      <c r="L96" s="56">
        <f t="shared" si="3"/>
        <v>1256100</v>
      </c>
      <c r="M96" s="55" t="s">
        <v>49</v>
      </c>
      <c r="N96" s="73"/>
      <c r="O96" s="73"/>
      <c r="P96" s="74"/>
      <c r="Q96" s="74"/>
      <c r="R96" s="74"/>
      <c r="S96" s="74"/>
      <c r="T96" s="74"/>
      <c r="U96" s="74"/>
      <c r="V96" s="74"/>
      <c r="W96" s="74"/>
      <c r="X96" s="75"/>
      <c r="Y96" s="75"/>
      <c r="Z96" s="79" t="s">
        <v>181</v>
      </c>
      <c r="AA96" s="76"/>
      <c r="AB96" s="77"/>
      <c r="AC96" s="77"/>
      <c r="AD96" s="77"/>
      <c r="AE96" s="77"/>
    </row>
    <row r="97" spans="1:31" s="78" customFormat="1" ht="21" x14ac:dyDescent="0.25">
      <c r="A97" s="69"/>
      <c r="B97" s="54"/>
      <c r="C97" s="55"/>
      <c r="D97" s="56"/>
      <c r="E97" s="55"/>
      <c r="F97" s="70"/>
      <c r="G97" s="71"/>
      <c r="H97" s="56"/>
      <c r="I97" s="72"/>
      <c r="J97" s="56">
        <f t="shared" si="4"/>
        <v>0</v>
      </c>
      <c r="K97" s="72"/>
      <c r="L97" s="56">
        <f t="shared" si="3"/>
        <v>0</v>
      </c>
      <c r="M97" s="55" t="s">
        <v>51</v>
      </c>
      <c r="N97" s="73"/>
      <c r="O97" s="73"/>
      <c r="P97" s="74"/>
      <c r="Q97" s="74"/>
      <c r="R97" s="74"/>
      <c r="S97" s="74"/>
      <c r="T97" s="74"/>
      <c r="U97" s="74">
        <v>1256100</v>
      </c>
      <c r="V97" s="74"/>
      <c r="W97" s="74"/>
      <c r="X97" s="75"/>
      <c r="Y97" s="75"/>
      <c r="Z97" s="79"/>
      <c r="AA97" s="76"/>
      <c r="AB97" s="77"/>
      <c r="AC97" s="77"/>
      <c r="AD97" s="77"/>
      <c r="AE97" s="77"/>
    </row>
    <row r="98" spans="1:31" s="78" customFormat="1" ht="21" x14ac:dyDescent="0.25">
      <c r="A98" s="69" t="s">
        <v>182</v>
      </c>
      <c r="B98" s="54">
        <v>1</v>
      </c>
      <c r="C98" s="55" t="s">
        <v>59</v>
      </c>
      <c r="D98" s="56">
        <v>98500</v>
      </c>
      <c r="E98" s="55" t="s">
        <v>183</v>
      </c>
      <c r="F98" s="70">
        <v>42702</v>
      </c>
      <c r="G98" s="71">
        <v>241058</v>
      </c>
      <c r="H98" s="56">
        <v>98500</v>
      </c>
      <c r="I98" s="72" t="s">
        <v>68</v>
      </c>
      <c r="J98" s="56">
        <f t="shared" si="4"/>
        <v>0</v>
      </c>
      <c r="K98" s="72" t="s">
        <v>48</v>
      </c>
      <c r="L98" s="56">
        <f t="shared" si="3"/>
        <v>98500</v>
      </c>
      <c r="M98" s="55" t="s">
        <v>49</v>
      </c>
      <c r="N98" s="73"/>
      <c r="O98" s="73"/>
      <c r="P98" s="74"/>
      <c r="Q98" s="74"/>
      <c r="R98" s="74"/>
      <c r="S98" s="74"/>
      <c r="T98" s="74"/>
      <c r="U98" s="74"/>
      <c r="V98" s="74"/>
      <c r="W98" s="74"/>
      <c r="X98" s="75"/>
      <c r="Y98" s="75"/>
      <c r="Z98" s="79" t="s">
        <v>184</v>
      </c>
      <c r="AA98" s="76"/>
      <c r="AB98" s="77"/>
      <c r="AC98" s="77"/>
      <c r="AD98" s="77"/>
      <c r="AE98" s="77"/>
    </row>
    <row r="99" spans="1:31" s="78" customFormat="1" ht="21" x14ac:dyDescent="0.25">
      <c r="A99" s="69"/>
      <c r="B99" s="54"/>
      <c r="C99" s="55"/>
      <c r="D99" s="56"/>
      <c r="E99" s="55"/>
      <c r="F99" s="70"/>
      <c r="G99" s="71"/>
      <c r="H99" s="56"/>
      <c r="I99" s="72"/>
      <c r="J99" s="56">
        <f t="shared" si="4"/>
        <v>0</v>
      </c>
      <c r="K99" s="72"/>
      <c r="L99" s="56">
        <f t="shared" si="3"/>
        <v>0</v>
      </c>
      <c r="M99" s="55" t="s">
        <v>51</v>
      </c>
      <c r="N99" s="73"/>
      <c r="O99" s="73"/>
      <c r="P99" s="74"/>
      <c r="Q99" s="74"/>
      <c r="R99" s="74"/>
      <c r="S99" s="74">
        <v>98500</v>
      </c>
      <c r="T99" s="74"/>
      <c r="U99" s="74"/>
      <c r="V99" s="74"/>
      <c r="W99" s="74"/>
      <c r="X99" s="75"/>
      <c r="Y99" s="75"/>
      <c r="Z99" s="79"/>
      <c r="AA99" s="76"/>
      <c r="AB99" s="77"/>
      <c r="AC99" s="77"/>
      <c r="AD99" s="77"/>
      <c r="AE99" s="77"/>
    </row>
    <row r="100" spans="1:31" s="78" customFormat="1" ht="21" x14ac:dyDescent="0.25">
      <c r="A100" s="69" t="s">
        <v>185</v>
      </c>
      <c r="B100" s="54">
        <v>1</v>
      </c>
      <c r="C100" s="55" t="s">
        <v>59</v>
      </c>
      <c r="D100" s="56">
        <v>22300</v>
      </c>
      <c r="E100" s="55" t="s">
        <v>186</v>
      </c>
      <c r="F100" s="70">
        <v>42702</v>
      </c>
      <c r="G100" s="71">
        <v>241058</v>
      </c>
      <c r="H100" s="56">
        <v>21500</v>
      </c>
      <c r="I100" s="72" t="s">
        <v>68</v>
      </c>
      <c r="J100" s="56">
        <f t="shared" si="4"/>
        <v>800</v>
      </c>
      <c r="K100" s="72" t="s">
        <v>48</v>
      </c>
      <c r="L100" s="56">
        <f t="shared" si="3"/>
        <v>21500</v>
      </c>
      <c r="M100" s="55" t="s">
        <v>49</v>
      </c>
      <c r="N100" s="73"/>
      <c r="O100" s="73"/>
      <c r="P100" s="74"/>
      <c r="Q100" s="74"/>
      <c r="R100" s="74"/>
      <c r="S100" s="74"/>
      <c r="T100" s="74"/>
      <c r="U100" s="74"/>
      <c r="V100" s="74"/>
      <c r="W100" s="74"/>
      <c r="X100" s="75"/>
      <c r="Y100" s="75"/>
      <c r="Z100" s="79" t="s">
        <v>187</v>
      </c>
      <c r="AA100" s="76"/>
      <c r="AB100" s="77"/>
      <c r="AC100" s="77"/>
      <c r="AD100" s="77"/>
      <c r="AE100" s="77"/>
    </row>
    <row r="101" spans="1:31" s="78" customFormat="1" ht="21" x14ac:dyDescent="0.25">
      <c r="A101" s="69"/>
      <c r="B101" s="54"/>
      <c r="C101" s="55"/>
      <c r="D101" s="56"/>
      <c r="E101" s="55"/>
      <c r="F101" s="70"/>
      <c r="G101" s="71"/>
      <c r="H101" s="56"/>
      <c r="I101" s="72"/>
      <c r="J101" s="56">
        <f t="shared" si="4"/>
        <v>0</v>
      </c>
      <c r="K101" s="72"/>
      <c r="L101" s="56">
        <f t="shared" si="3"/>
        <v>0</v>
      </c>
      <c r="M101" s="55" t="s">
        <v>51</v>
      </c>
      <c r="N101" s="73"/>
      <c r="O101" s="73"/>
      <c r="P101" s="74"/>
      <c r="Q101" s="74">
        <v>21500</v>
      </c>
      <c r="R101" s="74"/>
      <c r="S101" s="74"/>
      <c r="T101" s="74"/>
      <c r="U101" s="74"/>
      <c r="V101" s="74"/>
      <c r="W101" s="74"/>
      <c r="X101" s="75"/>
      <c r="Y101" s="75"/>
      <c r="Z101" s="79"/>
      <c r="AA101" s="76"/>
      <c r="AB101" s="77"/>
      <c r="AC101" s="77"/>
      <c r="AD101" s="77"/>
      <c r="AE101" s="77"/>
    </row>
    <row r="102" spans="1:31" s="78" customFormat="1" ht="21" x14ac:dyDescent="0.25">
      <c r="A102" s="69" t="s">
        <v>188</v>
      </c>
      <c r="B102" s="54">
        <v>1</v>
      </c>
      <c r="C102" s="55" t="s">
        <v>59</v>
      </c>
      <c r="D102" s="56">
        <v>143000</v>
      </c>
      <c r="E102" s="55" t="s">
        <v>189</v>
      </c>
      <c r="F102" s="70">
        <v>42723</v>
      </c>
      <c r="G102" s="71">
        <v>241109</v>
      </c>
      <c r="H102" s="56">
        <v>135000</v>
      </c>
      <c r="I102" s="72" t="s">
        <v>47</v>
      </c>
      <c r="J102" s="56">
        <f t="shared" si="4"/>
        <v>8000</v>
      </c>
      <c r="K102" s="72" t="s">
        <v>48</v>
      </c>
      <c r="L102" s="56">
        <f t="shared" si="3"/>
        <v>135000</v>
      </c>
      <c r="M102" s="55" t="s">
        <v>49</v>
      </c>
      <c r="N102" s="73"/>
      <c r="O102" s="73"/>
      <c r="P102" s="74"/>
      <c r="Q102" s="74"/>
      <c r="R102" s="74"/>
      <c r="S102" s="74"/>
      <c r="T102" s="74"/>
      <c r="U102" s="74"/>
      <c r="V102" s="74"/>
      <c r="W102" s="74"/>
      <c r="X102" s="75"/>
      <c r="Y102" s="75"/>
      <c r="Z102" s="79" t="s">
        <v>190</v>
      </c>
      <c r="AA102" s="76"/>
      <c r="AB102" s="77"/>
      <c r="AC102" s="77"/>
      <c r="AD102" s="77"/>
      <c r="AE102" s="77"/>
    </row>
    <row r="103" spans="1:31" s="78" customFormat="1" ht="21" x14ac:dyDescent="0.25">
      <c r="A103" s="69"/>
      <c r="B103" s="54"/>
      <c r="C103" s="55"/>
      <c r="D103" s="56"/>
      <c r="E103" s="55"/>
      <c r="F103" s="70"/>
      <c r="G103" s="71"/>
      <c r="H103" s="56"/>
      <c r="I103" s="72"/>
      <c r="J103" s="56">
        <f t="shared" si="4"/>
        <v>0</v>
      </c>
      <c r="K103" s="72"/>
      <c r="L103" s="56">
        <f t="shared" si="3"/>
        <v>0</v>
      </c>
      <c r="M103" s="55" t="s">
        <v>51</v>
      </c>
      <c r="N103" s="73"/>
      <c r="O103" s="73"/>
      <c r="P103" s="74"/>
      <c r="Q103" s="74"/>
      <c r="R103" s="74"/>
      <c r="S103" s="74">
        <v>135000</v>
      </c>
      <c r="T103" s="74"/>
      <c r="U103" s="74"/>
      <c r="V103" s="74"/>
      <c r="W103" s="74"/>
      <c r="X103" s="75"/>
      <c r="Y103" s="75"/>
      <c r="Z103" s="79"/>
      <c r="AA103" s="76"/>
      <c r="AB103" s="77"/>
      <c r="AC103" s="77"/>
      <c r="AD103" s="77"/>
      <c r="AE103" s="77"/>
    </row>
    <row r="104" spans="1:31" s="121" customFormat="1" ht="21" x14ac:dyDescent="0.25">
      <c r="A104" s="108" t="s">
        <v>191</v>
      </c>
      <c r="B104" s="109">
        <v>1</v>
      </c>
      <c r="C104" s="110" t="s">
        <v>45</v>
      </c>
      <c r="D104" s="111">
        <v>74900</v>
      </c>
      <c r="E104" s="110" t="s">
        <v>192</v>
      </c>
      <c r="F104" s="112">
        <v>42723</v>
      </c>
      <c r="G104" s="113">
        <v>241109</v>
      </c>
      <c r="H104" s="111">
        <v>74900</v>
      </c>
      <c r="I104" s="114" t="s">
        <v>47</v>
      </c>
      <c r="J104" s="111">
        <f t="shared" si="4"/>
        <v>0</v>
      </c>
      <c r="K104" s="114" t="s">
        <v>48</v>
      </c>
      <c r="L104" s="111">
        <f t="shared" si="3"/>
        <v>74900</v>
      </c>
      <c r="M104" s="110" t="s">
        <v>49</v>
      </c>
      <c r="N104" s="115"/>
      <c r="O104" s="115"/>
      <c r="P104" s="116"/>
      <c r="Q104" s="116"/>
      <c r="R104" s="116"/>
      <c r="S104" s="116"/>
      <c r="T104" s="116"/>
      <c r="U104" s="116"/>
      <c r="V104" s="116"/>
      <c r="W104" s="116"/>
      <c r="X104" s="117"/>
      <c r="Y104" s="117"/>
      <c r="Z104" s="118" t="s">
        <v>193</v>
      </c>
      <c r="AA104" s="119"/>
      <c r="AB104" s="120"/>
      <c r="AC104" s="120"/>
      <c r="AD104" s="120"/>
      <c r="AE104" s="120"/>
    </row>
    <row r="105" spans="1:31" s="78" customFormat="1" ht="21" x14ac:dyDescent="0.25">
      <c r="A105" s="69"/>
      <c r="B105" s="54"/>
      <c r="C105" s="55"/>
      <c r="D105" s="56"/>
      <c r="E105" s="55"/>
      <c r="F105" s="70"/>
      <c r="G105" s="71"/>
      <c r="H105" s="56"/>
      <c r="I105" s="72"/>
      <c r="J105" s="56">
        <f t="shared" si="4"/>
        <v>0</v>
      </c>
      <c r="K105" s="72"/>
      <c r="L105" s="56">
        <f t="shared" si="3"/>
        <v>0</v>
      </c>
      <c r="M105" s="55" t="s">
        <v>51</v>
      </c>
      <c r="N105" s="73"/>
      <c r="O105" s="73"/>
      <c r="P105" s="74"/>
      <c r="Q105" s="74"/>
      <c r="R105" s="74"/>
      <c r="S105" s="74"/>
      <c r="T105" s="74"/>
      <c r="U105" s="74">
        <v>74900</v>
      </c>
      <c r="V105" s="74"/>
      <c r="W105" s="74"/>
      <c r="X105" s="75"/>
      <c r="Y105" s="75"/>
      <c r="Z105" s="79"/>
      <c r="AA105" s="76"/>
      <c r="AB105" s="77"/>
      <c r="AC105" s="77"/>
      <c r="AD105" s="77"/>
      <c r="AE105" s="77"/>
    </row>
    <row r="106" spans="1:31" s="78" customFormat="1" ht="21" x14ac:dyDescent="0.25">
      <c r="A106" s="69" t="s">
        <v>194</v>
      </c>
      <c r="B106" s="54">
        <v>1</v>
      </c>
      <c r="C106" s="55" t="s">
        <v>59</v>
      </c>
      <c r="D106" s="56">
        <v>288900</v>
      </c>
      <c r="E106" s="55" t="s">
        <v>192</v>
      </c>
      <c r="F106" s="70">
        <v>42723</v>
      </c>
      <c r="G106" s="71">
        <v>241109</v>
      </c>
      <c r="H106" s="56">
        <v>288900</v>
      </c>
      <c r="I106" s="72" t="s">
        <v>47</v>
      </c>
      <c r="J106" s="56">
        <f t="shared" si="4"/>
        <v>0</v>
      </c>
      <c r="K106" s="72" t="s">
        <v>48</v>
      </c>
      <c r="L106" s="56">
        <f t="shared" si="3"/>
        <v>288900</v>
      </c>
      <c r="M106" s="55" t="s">
        <v>49</v>
      </c>
      <c r="N106" s="73"/>
      <c r="O106" s="73"/>
      <c r="P106" s="74"/>
      <c r="Q106" s="74"/>
      <c r="R106" s="74"/>
      <c r="S106" s="74"/>
      <c r="T106" s="74"/>
      <c r="U106" s="74"/>
      <c r="V106" s="74"/>
      <c r="W106" s="74"/>
      <c r="X106" s="75"/>
      <c r="Y106" s="75"/>
      <c r="Z106" s="79" t="s">
        <v>195</v>
      </c>
      <c r="AA106" s="76"/>
      <c r="AB106" s="77"/>
      <c r="AC106" s="77"/>
      <c r="AD106" s="77"/>
      <c r="AE106" s="77"/>
    </row>
    <row r="107" spans="1:31" s="78" customFormat="1" ht="21" x14ac:dyDescent="0.25">
      <c r="A107" s="69"/>
      <c r="B107" s="54"/>
      <c r="C107" s="55"/>
      <c r="D107" s="56"/>
      <c r="E107" s="55"/>
      <c r="F107" s="70"/>
      <c r="G107" s="71"/>
      <c r="H107" s="56"/>
      <c r="I107" s="72"/>
      <c r="J107" s="56">
        <f t="shared" si="4"/>
        <v>0</v>
      </c>
      <c r="K107" s="72"/>
      <c r="L107" s="56">
        <f t="shared" si="3"/>
        <v>0</v>
      </c>
      <c r="M107" s="55" t="s">
        <v>51</v>
      </c>
      <c r="N107" s="73"/>
      <c r="O107" s="73"/>
      <c r="P107" s="74"/>
      <c r="Q107" s="74"/>
      <c r="R107" s="74"/>
      <c r="S107" s="74">
        <v>288900</v>
      </c>
      <c r="T107" s="74"/>
      <c r="U107" s="74"/>
      <c r="V107" s="74"/>
      <c r="W107" s="74"/>
      <c r="X107" s="75"/>
      <c r="Y107" s="75"/>
      <c r="Z107" s="79"/>
      <c r="AA107" s="76"/>
      <c r="AB107" s="77"/>
      <c r="AC107" s="77"/>
      <c r="AD107" s="77"/>
      <c r="AE107" s="77"/>
    </row>
    <row r="108" spans="1:31" s="78" customFormat="1" ht="21" x14ac:dyDescent="0.25">
      <c r="A108" s="69" t="s">
        <v>196</v>
      </c>
      <c r="B108" s="54">
        <v>2</v>
      </c>
      <c r="C108" s="55" t="s">
        <v>59</v>
      </c>
      <c r="D108" s="56">
        <v>374000</v>
      </c>
      <c r="E108" s="55" t="s">
        <v>189</v>
      </c>
      <c r="F108" s="70">
        <v>42723</v>
      </c>
      <c r="G108" s="71">
        <v>241109</v>
      </c>
      <c r="H108" s="56">
        <v>326000</v>
      </c>
      <c r="I108" s="72" t="s">
        <v>47</v>
      </c>
      <c r="J108" s="56">
        <f t="shared" si="4"/>
        <v>48000</v>
      </c>
      <c r="K108" s="72" t="s">
        <v>48</v>
      </c>
      <c r="L108" s="56">
        <f t="shared" si="3"/>
        <v>326000</v>
      </c>
      <c r="M108" s="55" t="s">
        <v>49</v>
      </c>
      <c r="N108" s="73"/>
      <c r="O108" s="73"/>
      <c r="P108" s="74"/>
      <c r="Q108" s="74"/>
      <c r="R108" s="74"/>
      <c r="S108" s="74"/>
      <c r="T108" s="74"/>
      <c r="U108" s="74"/>
      <c r="V108" s="74"/>
      <c r="W108" s="74"/>
      <c r="X108" s="75"/>
      <c r="Y108" s="75"/>
      <c r="Z108" s="79" t="s">
        <v>190</v>
      </c>
      <c r="AA108" s="76"/>
      <c r="AB108" s="77"/>
      <c r="AC108" s="77"/>
      <c r="AD108" s="77"/>
      <c r="AE108" s="77"/>
    </row>
    <row r="109" spans="1:31" s="78" customFormat="1" ht="21" x14ac:dyDescent="0.25">
      <c r="A109" s="69"/>
      <c r="B109" s="54"/>
      <c r="C109" s="55"/>
      <c r="D109" s="56"/>
      <c r="E109" s="55"/>
      <c r="F109" s="70"/>
      <c r="G109" s="71"/>
      <c r="H109" s="56"/>
      <c r="I109" s="72"/>
      <c r="J109" s="56">
        <f t="shared" si="4"/>
        <v>0</v>
      </c>
      <c r="K109" s="72"/>
      <c r="L109" s="56">
        <f t="shared" si="3"/>
        <v>0</v>
      </c>
      <c r="M109" s="55" t="s">
        <v>51</v>
      </c>
      <c r="N109" s="73"/>
      <c r="O109" s="73"/>
      <c r="P109" s="74"/>
      <c r="Q109" s="74"/>
      <c r="R109" s="74"/>
      <c r="S109" s="74">
        <v>326000</v>
      </c>
      <c r="T109" s="74"/>
      <c r="U109" s="74"/>
      <c r="V109" s="74"/>
      <c r="W109" s="74"/>
      <c r="X109" s="75"/>
      <c r="Y109" s="75"/>
      <c r="Z109" s="79"/>
      <c r="AA109" s="76"/>
      <c r="AB109" s="77"/>
      <c r="AC109" s="77"/>
      <c r="AD109" s="77"/>
      <c r="AE109" s="77"/>
    </row>
    <row r="110" spans="1:31" s="78" customFormat="1" ht="21" x14ac:dyDescent="0.25">
      <c r="A110" s="69" t="s">
        <v>197</v>
      </c>
      <c r="B110" s="54">
        <v>1</v>
      </c>
      <c r="C110" s="55" t="s">
        <v>45</v>
      </c>
      <c r="D110" s="56">
        <v>139500</v>
      </c>
      <c r="E110" s="55" t="s">
        <v>198</v>
      </c>
      <c r="F110" s="70">
        <v>42734</v>
      </c>
      <c r="G110" s="71">
        <v>241090</v>
      </c>
      <c r="H110" s="56">
        <v>139500</v>
      </c>
      <c r="I110" s="72" t="s">
        <v>68</v>
      </c>
      <c r="J110" s="56">
        <f t="shared" si="4"/>
        <v>0</v>
      </c>
      <c r="K110" s="72" t="s">
        <v>48</v>
      </c>
      <c r="L110" s="56">
        <f t="shared" si="3"/>
        <v>139500</v>
      </c>
      <c r="M110" s="55" t="s">
        <v>49</v>
      </c>
      <c r="N110" s="73"/>
      <c r="O110" s="73"/>
      <c r="P110" s="74"/>
      <c r="Q110" s="74"/>
      <c r="R110" s="74"/>
      <c r="S110" s="74"/>
      <c r="T110" s="74"/>
      <c r="U110" s="74"/>
      <c r="V110" s="74"/>
      <c r="W110" s="74"/>
      <c r="X110" s="75"/>
      <c r="Y110" s="75"/>
      <c r="Z110" s="79" t="s">
        <v>199</v>
      </c>
      <c r="AA110" s="76"/>
      <c r="AB110" s="77"/>
      <c r="AC110" s="77"/>
      <c r="AD110" s="77"/>
      <c r="AE110" s="77"/>
    </row>
    <row r="111" spans="1:31" s="78" customFormat="1" ht="21" x14ac:dyDescent="0.25">
      <c r="A111" s="69"/>
      <c r="B111" s="54"/>
      <c r="C111" s="55"/>
      <c r="D111" s="56"/>
      <c r="E111" s="55"/>
      <c r="F111" s="70"/>
      <c r="G111" s="71"/>
      <c r="H111" s="56"/>
      <c r="I111" s="72"/>
      <c r="J111" s="56">
        <f t="shared" si="4"/>
        <v>0</v>
      </c>
      <c r="K111" s="72"/>
      <c r="L111" s="56">
        <f t="shared" si="3"/>
        <v>0</v>
      </c>
      <c r="M111" s="55" t="s">
        <v>51</v>
      </c>
      <c r="N111" s="73"/>
      <c r="O111" s="73"/>
      <c r="P111" s="74"/>
      <c r="Q111" s="74"/>
      <c r="R111" s="74"/>
      <c r="S111" s="74">
        <v>139500</v>
      </c>
      <c r="T111" s="74"/>
      <c r="U111" s="74"/>
      <c r="V111" s="74"/>
      <c r="W111" s="74"/>
      <c r="X111" s="75"/>
      <c r="Y111" s="75"/>
      <c r="Z111" s="79"/>
      <c r="AA111" s="76"/>
      <c r="AB111" s="77"/>
      <c r="AC111" s="77"/>
      <c r="AD111" s="77"/>
      <c r="AE111" s="77"/>
    </row>
    <row r="112" spans="1:31" s="78" customFormat="1" ht="21" x14ac:dyDescent="0.25">
      <c r="A112" s="69" t="s">
        <v>200</v>
      </c>
      <c r="B112" s="54">
        <v>1</v>
      </c>
      <c r="C112" s="55" t="s">
        <v>201</v>
      </c>
      <c r="D112" s="56">
        <v>750000</v>
      </c>
      <c r="E112" s="55" t="s">
        <v>202</v>
      </c>
      <c r="F112" s="70">
        <v>42766</v>
      </c>
      <c r="G112" s="71">
        <v>241137</v>
      </c>
      <c r="H112" s="56">
        <v>682000</v>
      </c>
      <c r="I112" s="72" t="s">
        <v>47</v>
      </c>
      <c r="J112" s="56">
        <f t="shared" si="4"/>
        <v>68000</v>
      </c>
      <c r="K112" s="72" t="s">
        <v>48</v>
      </c>
      <c r="L112" s="56">
        <f t="shared" si="3"/>
        <v>682000</v>
      </c>
      <c r="M112" s="55" t="s">
        <v>49</v>
      </c>
      <c r="N112" s="73"/>
      <c r="O112" s="73"/>
      <c r="P112" s="74"/>
      <c r="Q112" s="74"/>
      <c r="R112" s="74"/>
      <c r="S112" s="74"/>
      <c r="T112" s="74"/>
      <c r="U112" s="74"/>
      <c r="V112" s="74"/>
      <c r="W112" s="74"/>
      <c r="X112" s="75"/>
      <c r="Y112" s="75"/>
      <c r="Z112" s="79" t="s">
        <v>203</v>
      </c>
      <c r="AA112" s="76"/>
      <c r="AB112" s="77"/>
      <c r="AC112" s="77"/>
      <c r="AD112" s="77"/>
      <c r="AE112" s="77"/>
    </row>
    <row r="113" spans="1:31" s="78" customFormat="1" ht="21" x14ac:dyDescent="0.25">
      <c r="A113" s="69"/>
      <c r="B113" s="54"/>
      <c r="C113" s="55"/>
      <c r="D113" s="56"/>
      <c r="E113" s="55"/>
      <c r="F113" s="70"/>
      <c r="G113" s="71"/>
      <c r="H113" s="56"/>
      <c r="I113" s="72"/>
      <c r="J113" s="56">
        <f t="shared" si="4"/>
        <v>0</v>
      </c>
      <c r="K113" s="72"/>
      <c r="L113" s="56">
        <f t="shared" si="3"/>
        <v>0</v>
      </c>
      <c r="M113" s="55" t="s">
        <v>51</v>
      </c>
      <c r="N113" s="73"/>
      <c r="O113" s="73"/>
      <c r="P113" s="74"/>
      <c r="Q113" s="74"/>
      <c r="R113" s="74"/>
      <c r="S113" s="74"/>
      <c r="T113" s="74"/>
      <c r="U113" s="74">
        <v>682000</v>
      </c>
      <c r="V113" s="74"/>
      <c r="W113" s="74"/>
      <c r="X113" s="75"/>
      <c r="Y113" s="75"/>
      <c r="Z113" s="79"/>
      <c r="AA113" s="76"/>
      <c r="AB113" s="77"/>
      <c r="AC113" s="77"/>
      <c r="AD113" s="77"/>
      <c r="AE113" s="77"/>
    </row>
    <row r="114" spans="1:31" s="78" customFormat="1" ht="21" x14ac:dyDescent="0.25">
      <c r="A114" s="69" t="s">
        <v>204</v>
      </c>
      <c r="B114" s="54">
        <v>1</v>
      </c>
      <c r="C114" s="55" t="s">
        <v>45</v>
      </c>
      <c r="D114" s="56">
        <v>385000</v>
      </c>
      <c r="E114" s="55" t="s">
        <v>205</v>
      </c>
      <c r="F114" s="70">
        <v>42653</v>
      </c>
      <c r="G114" s="71">
        <v>240951</v>
      </c>
      <c r="H114" s="56">
        <v>385000</v>
      </c>
      <c r="I114" s="72" t="s">
        <v>47</v>
      </c>
      <c r="J114" s="56">
        <f t="shared" si="4"/>
        <v>0</v>
      </c>
      <c r="K114" s="72" t="s">
        <v>48</v>
      </c>
      <c r="L114" s="56">
        <f t="shared" si="3"/>
        <v>385000</v>
      </c>
      <c r="M114" s="55" t="s">
        <v>49</v>
      </c>
      <c r="N114" s="73"/>
      <c r="O114" s="73"/>
      <c r="P114" s="74"/>
      <c r="Q114" s="74"/>
      <c r="R114" s="74"/>
      <c r="S114" s="74"/>
      <c r="T114" s="74"/>
      <c r="U114" s="74"/>
      <c r="V114" s="74"/>
      <c r="W114" s="74"/>
      <c r="X114" s="75"/>
      <c r="Y114" s="75"/>
      <c r="Z114" s="79" t="s">
        <v>206</v>
      </c>
      <c r="AA114" s="76"/>
      <c r="AB114" s="77"/>
      <c r="AC114" s="77"/>
      <c r="AD114" s="77"/>
      <c r="AE114" s="77"/>
    </row>
    <row r="115" spans="1:31" s="78" customFormat="1" ht="21" x14ac:dyDescent="0.25">
      <c r="A115" s="69"/>
      <c r="B115" s="54"/>
      <c r="C115" s="55"/>
      <c r="D115" s="56"/>
      <c r="E115" s="55"/>
      <c r="F115" s="70"/>
      <c r="G115" s="71"/>
      <c r="H115" s="56"/>
      <c r="I115" s="72"/>
      <c r="J115" s="56">
        <f t="shared" si="4"/>
        <v>0</v>
      </c>
      <c r="K115" s="72"/>
      <c r="L115" s="56">
        <f t="shared" si="3"/>
        <v>0</v>
      </c>
      <c r="M115" s="55" t="s">
        <v>51</v>
      </c>
      <c r="N115" s="73"/>
      <c r="O115" s="73"/>
      <c r="P115" s="74">
        <v>385000</v>
      </c>
      <c r="Q115" s="74"/>
      <c r="R115" s="74"/>
      <c r="S115" s="74"/>
      <c r="T115" s="74"/>
      <c r="U115" s="74"/>
      <c r="V115" s="74"/>
      <c r="W115" s="74"/>
      <c r="X115" s="75"/>
      <c r="Y115" s="75"/>
      <c r="Z115" s="79"/>
      <c r="AA115" s="76"/>
      <c r="AB115" s="77"/>
      <c r="AC115" s="77"/>
      <c r="AD115" s="77"/>
      <c r="AE115" s="77"/>
    </row>
    <row r="116" spans="1:31" s="78" customFormat="1" ht="21" x14ac:dyDescent="0.25">
      <c r="A116" s="69" t="s">
        <v>207</v>
      </c>
      <c r="B116" s="54">
        <v>2</v>
      </c>
      <c r="C116" s="55" t="s">
        <v>45</v>
      </c>
      <c r="D116" s="56">
        <v>100000</v>
      </c>
      <c r="E116" s="55" t="s">
        <v>208</v>
      </c>
      <c r="F116" s="70">
        <v>42661</v>
      </c>
      <c r="G116" s="71" t="s">
        <v>209</v>
      </c>
      <c r="H116" s="56">
        <v>92724</v>
      </c>
      <c r="I116" s="72" t="s">
        <v>68</v>
      </c>
      <c r="J116" s="56">
        <f t="shared" si="4"/>
        <v>7276</v>
      </c>
      <c r="K116" s="72" t="s">
        <v>48</v>
      </c>
      <c r="L116" s="56">
        <f t="shared" si="3"/>
        <v>92724</v>
      </c>
      <c r="M116" s="55" t="s">
        <v>49</v>
      </c>
      <c r="N116" s="73"/>
      <c r="O116" s="73"/>
      <c r="P116" s="74"/>
      <c r="Q116" s="74"/>
      <c r="R116" s="74"/>
      <c r="S116" s="74"/>
      <c r="T116" s="74"/>
      <c r="U116" s="74"/>
      <c r="V116" s="74"/>
      <c r="W116" s="74"/>
      <c r="X116" s="75"/>
      <c r="Y116" s="75"/>
      <c r="Z116" s="79" t="s">
        <v>210</v>
      </c>
      <c r="AA116" s="76"/>
      <c r="AB116" s="77"/>
      <c r="AC116" s="77"/>
      <c r="AD116" s="77"/>
      <c r="AE116" s="77"/>
    </row>
    <row r="117" spans="1:31" s="78" customFormat="1" ht="21" x14ac:dyDescent="0.25">
      <c r="A117" s="69"/>
      <c r="B117" s="54"/>
      <c r="C117" s="55"/>
      <c r="D117" s="56"/>
      <c r="E117" s="55"/>
      <c r="F117" s="70"/>
      <c r="G117" s="71"/>
      <c r="H117" s="56"/>
      <c r="I117" s="72"/>
      <c r="J117" s="56">
        <f t="shared" si="4"/>
        <v>0</v>
      </c>
      <c r="K117" s="72"/>
      <c r="L117" s="56">
        <f t="shared" si="3"/>
        <v>0</v>
      </c>
      <c r="M117" s="55" t="s">
        <v>51</v>
      </c>
      <c r="N117" s="73"/>
      <c r="O117" s="73"/>
      <c r="P117" s="74"/>
      <c r="Q117" s="74"/>
      <c r="R117" s="74"/>
      <c r="S117" s="74">
        <v>92724</v>
      </c>
      <c r="T117" s="74"/>
      <c r="U117" s="74"/>
      <c r="V117" s="74"/>
      <c r="W117" s="74"/>
      <c r="X117" s="75"/>
      <c r="Y117" s="75"/>
      <c r="Z117" s="79"/>
      <c r="AA117" s="76"/>
      <c r="AB117" s="77"/>
      <c r="AC117" s="77"/>
      <c r="AD117" s="77"/>
      <c r="AE117" s="77"/>
    </row>
    <row r="118" spans="1:31" s="78" customFormat="1" ht="21" x14ac:dyDescent="0.25">
      <c r="A118" s="69" t="s">
        <v>211</v>
      </c>
      <c r="B118" s="54">
        <v>1</v>
      </c>
      <c r="C118" s="55" t="s">
        <v>45</v>
      </c>
      <c r="D118" s="56">
        <v>550000</v>
      </c>
      <c r="E118" s="55" t="s">
        <v>212</v>
      </c>
      <c r="F118" s="70">
        <v>42676</v>
      </c>
      <c r="G118" s="71" t="s">
        <v>213</v>
      </c>
      <c r="H118" s="56">
        <v>518950</v>
      </c>
      <c r="I118" s="72" t="s">
        <v>47</v>
      </c>
      <c r="J118" s="56">
        <f t="shared" si="4"/>
        <v>31050</v>
      </c>
      <c r="K118" s="72" t="s">
        <v>48</v>
      </c>
      <c r="L118" s="56">
        <f t="shared" si="3"/>
        <v>518950</v>
      </c>
      <c r="M118" s="55" t="s">
        <v>49</v>
      </c>
      <c r="N118" s="73"/>
      <c r="O118" s="73"/>
      <c r="P118" s="74"/>
      <c r="Q118" s="74"/>
      <c r="R118" s="74"/>
      <c r="S118" s="74"/>
      <c r="T118" s="74"/>
      <c r="U118" s="74"/>
      <c r="V118" s="74"/>
      <c r="W118" s="74"/>
      <c r="X118" s="75"/>
      <c r="Y118" s="75"/>
      <c r="Z118" s="79" t="s">
        <v>214</v>
      </c>
      <c r="AA118" s="76"/>
      <c r="AB118" s="77"/>
      <c r="AC118" s="77"/>
      <c r="AD118" s="77"/>
      <c r="AE118" s="77"/>
    </row>
    <row r="119" spans="1:31" s="78" customFormat="1" ht="21" x14ac:dyDescent="0.25">
      <c r="A119" s="69"/>
      <c r="B119" s="54"/>
      <c r="C119" s="55"/>
      <c r="D119" s="56"/>
      <c r="E119" s="55"/>
      <c r="F119" s="70"/>
      <c r="G119" s="71"/>
      <c r="H119" s="56"/>
      <c r="I119" s="72"/>
      <c r="J119" s="56">
        <f t="shared" si="4"/>
        <v>0</v>
      </c>
      <c r="K119" s="72"/>
      <c r="L119" s="56">
        <f t="shared" si="3"/>
        <v>0</v>
      </c>
      <c r="M119" s="55" t="s">
        <v>51</v>
      </c>
      <c r="N119" s="73"/>
      <c r="O119" s="73"/>
      <c r="P119" s="74">
        <v>518950</v>
      </c>
      <c r="Q119" s="74"/>
      <c r="R119" s="74"/>
      <c r="S119" s="74"/>
      <c r="T119" s="74"/>
      <c r="U119" s="74"/>
      <c r="V119" s="74"/>
      <c r="W119" s="74"/>
      <c r="X119" s="75"/>
      <c r="Y119" s="75"/>
      <c r="Z119" s="79"/>
      <c r="AA119" s="76"/>
      <c r="AB119" s="77"/>
      <c r="AC119" s="77"/>
      <c r="AD119" s="77"/>
      <c r="AE119" s="77"/>
    </row>
    <row r="120" spans="1:31" s="78" customFormat="1" ht="21" x14ac:dyDescent="0.25">
      <c r="A120" s="69" t="s">
        <v>215</v>
      </c>
      <c r="B120" s="54">
        <v>1</v>
      </c>
      <c r="C120" s="55" t="s">
        <v>45</v>
      </c>
      <c r="D120" s="56">
        <v>500000</v>
      </c>
      <c r="E120" s="55" t="s">
        <v>216</v>
      </c>
      <c r="F120" s="70">
        <v>42669</v>
      </c>
      <c r="G120" s="71" t="s">
        <v>217</v>
      </c>
      <c r="H120" s="56">
        <v>499000</v>
      </c>
      <c r="I120" s="72" t="s">
        <v>47</v>
      </c>
      <c r="J120" s="56">
        <f t="shared" si="4"/>
        <v>1000</v>
      </c>
      <c r="K120" s="72" t="s">
        <v>48</v>
      </c>
      <c r="L120" s="56">
        <f t="shared" si="3"/>
        <v>499000</v>
      </c>
      <c r="M120" s="55" t="s">
        <v>49</v>
      </c>
      <c r="N120" s="73"/>
      <c r="O120" s="73"/>
      <c r="P120" s="74"/>
      <c r="Q120" s="74"/>
      <c r="R120" s="74"/>
      <c r="S120" s="74"/>
      <c r="T120" s="74"/>
      <c r="U120" s="74"/>
      <c r="V120" s="74"/>
      <c r="W120" s="74"/>
      <c r="X120" s="75"/>
      <c r="Y120" s="75"/>
      <c r="Z120" s="79" t="s">
        <v>218</v>
      </c>
      <c r="AA120" s="76"/>
      <c r="AB120" s="77"/>
      <c r="AC120" s="77"/>
      <c r="AD120" s="77"/>
      <c r="AE120" s="77"/>
    </row>
    <row r="121" spans="1:31" s="78" customFormat="1" ht="21" x14ac:dyDescent="0.25">
      <c r="A121" s="69"/>
      <c r="B121" s="54"/>
      <c r="C121" s="55"/>
      <c r="D121" s="56"/>
      <c r="E121" s="55"/>
      <c r="F121" s="70"/>
      <c r="G121" s="71"/>
      <c r="H121" s="56"/>
      <c r="I121" s="72"/>
      <c r="J121" s="56">
        <f t="shared" si="4"/>
        <v>0</v>
      </c>
      <c r="K121" s="72"/>
      <c r="L121" s="56">
        <f t="shared" si="3"/>
        <v>0</v>
      </c>
      <c r="M121" s="55" t="s">
        <v>51</v>
      </c>
      <c r="N121" s="73"/>
      <c r="O121" s="74">
        <v>499000</v>
      </c>
      <c r="P121" s="74"/>
      <c r="Q121" s="74"/>
      <c r="R121" s="74"/>
      <c r="S121" s="74"/>
      <c r="T121" s="74"/>
      <c r="U121" s="74"/>
      <c r="V121" s="74"/>
      <c r="W121" s="74"/>
      <c r="X121" s="75"/>
      <c r="Y121" s="75"/>
      <c r="Z121" s="79"/>
      <c r="AA121" s="76"/>
      <c r="AB121" s="77"/>
      <c r="AC121" s="77"/>
      <c r="AD121" s="77"/>
      <c r="AE121" s="77"/>
    </row>
    <row r="122" spans="1:31" s="78" customFormat="1" ht="21" x14ac:dyDescent="0.25">
      <c r="A122" s="69" t="s">
        <v>219</v>
      </c>
      <c r="B122" s="54">
        <v>1</v>
      </c>
      <c r="C122" s="55" t="s">
        <v>45</v>
      </c>
      <c r="D122" s="56">
        <v>300000</v>
      </c>
      <c r="E122" s="55" t="s">
        <v>220</v>
      </c>
      <c r="F122" s="70">
        <v>42669</v>
      </c>
      <c r="G122" s="71" t="s">
        <v>217</v>
      </c>
      <c r="H122" s="56">
        <v>300000</v>
      </c>
      <c r="I122" s="72" t="s">
        <v>47</v>
      </c>
      <c r="J122" s="56">
        <f t="shared" si="4"/>
        <v>0</v>
      </c>
      <c r="K122" s="72" t="s">
        <v>48</v>
      </c>
      <c r="L122" s="56">
        <f t="shared" si="3"/>
        <v>300000</v>
      </c>
      <c r="M122" s="55" t="s">
        <v>49</v>
      </c>
      <c r="N122" s="73"/>
      <c r="O122" s="73"/>
      <c r="P122" s="74"/>
      <c r="Q122" s="74"/>
      <c r="R122" s="74"/>
      <c r="S122" s="74"/>
      <c r="T122" s="74"/>
      <c r="U122" s="74"/>
      <c r="V122" s="74"/>
      <c r="W122" s="74"/>
      <c r="X122" s="75"/>
      <c r="Y122" s="75"/>
      <c r="Z122" s="79" t="s">
        <v>221</v>
      </c>
      <c r="AA122" s="76"/>
      <c r="AB122" s="77"/>
      <c r="AC122" s="77"/>
      <c r="AD122" s="77"/>
      <c r="AE122" s="77"/>
    </row>
    <row r="123" spans="1:31" s="78" customFormat="1" ht="21" x14ac:dyDescent="0.25">
      <c r="A123" s="69"/>
      <c r="B123" s="54"/>
      <c r="C123" s="55"/>
      <c r="D123" s="56"/>
      <c r="E123" s="55"/>
      <c r="F123" s="70"/>
      <c r="G123" s="71"/>
      <c r="H123" s="56"/>
      <c r="I123" s="72"/>
      <c r="J123" s="56">
        <f t="shared" si="4"/>
        <v>0</v>
      </c>
      <c r="K123" s="72"/>
      <c r="L123" s="56">
        <f t="shared" si="3"/>
        <v>0</v>
      </c>
      <c r="M123" s="55" t="s">
        <v>51</v>
      </c>
      <c r="N123" s="73"/>
      <c r="O123" s="74">
        <v>300000</v>
      </c>
      <c r="P123" s="74"/>
      <c r="Q123" s="74"/>
      <c r="R123" s="74"/>
      <c r="S123" s="74"/>
      <c r="T123" s="74"/>
      <c r="U123" s="74"/>
      <c r="V123" s="74"/>
      <c r="W123" s="74"/>
      <c r="X123" s="75"/>
      <c r="Y123" s="75"/>
      <c r="Z123" s="79"/>
      <c r="AA123" s="76"/>
      <c r="AB123" s="77"/>
      <c r="AC123" s="77"/>
      <c r="AD123" s="77"/>
      <c r="AE123" s="77"/>
    </row>
    <row r="124" spans="1:31" s="78" customFormat="1" ht="21" x14ac:dyDescent="0.25">
      <c r="A124" s="69" t="s">
        <v>222</v>
      </c>
      <c r="B124" s="54">
        <v>1</v>
      </c>
      <c r="C124" s="55" t="s">
        <v>59</v>
      </c>
      <c r="D124" s="56">
        <v>829400</v>
      </c>
      <c r="E124" s="55" t="s">
        <v>223</v>
      </c>
      <c r="F124" s="70">
        <v>42723</v>
      </c>
      <c r="G124" s="71">
        <v>241140</v>
      </c>
      <c r="H124" s="56">
        <v>800000</v>
      </c>
      <c r="I124" s="72" t="s">
        <v>47</v>
      </c>
      <c r="J124" s="56">
        <f t="shared" si="4"/>
        <v>29400</v>
      </c>
      <c r="K124" s="72" t="s">
        <v>48</v>
      </c>
      <c r="L124" s="56">
        <f t="shared" si="3"/>
        <v>800000</v>
      </c>
      <c r="M124" s="55" t="s">
        <v>49</v>
      </c>
      <c r="N124" s="73"/>
      <c r="O124" s="73"/>
      <c r="P124" s="74"/>
      <c r="Q124" s="74"/>
      <c r="R124" s="74"/>
      <c r="S124" s="74"/>
      <c r="T124" s="74"/>
      <c r="U124" s="74"/>
      <c r="V124" s="74"/>
      <c r="W124" s="74"/>
      <c r="X124" s="75"/>
      <c r="Y124" s="75"/>
      <c r="Z124" s="79" t="s">
        <v>224</v>
      </c>
      <c r="AA124" s="76"/>
      <c r="AB124" s="77"/>
      <c r="AC124" s="77"/>
      <c r="AD124" s="77"/>
      <c r="AE124" s="77"/>
    </row>
    <row r="125" spans="1:31" s="78" customFormat="1" ht="21" x14ac:dyDescent="0.25">
      <c r="A125" s="69"/>
      <c r="B125" s="54"/>
      <c r="C125" s="55"/>
      <c r="D125" s="56"/>
      <c r="E125" s="55"/>
      <c r="F125" s="70"/>
      <c r="G125" s="71"/>
      <c r="H125" s="56"/>
      <c r="I125" s="72"/>
      <c r="J125" s="56">
        <f t="shared" si="4"/>
        <v>0</v>
      </c>
      <c r="K125" s="72"/>
      <c r="L125" s="56">
        <f t="shared" si="3"/>
        <v>0</v>
      </c>
      <c r="M125" s="55" t="s">
        <v>51</v>
      </c>
      <c r="N125" s="73"/>
      <c r="O125" s="73"/>
      <c r="P125" s="74"/>
      <c r="Q125" s="74"/>
      <c r="R125" s="74"/>
      <c r="S125" s="74">
        <v>800000</v>
      </c>
      <c r="T125" s="74"/>
      <c r="U125" s="74"/>
      <c r="V125" s="74"/>
      <c r="W125" s="74"/>
      <c r="X125" s="75"/>
      <c r="Y125" s="75"/>
      <c r="Z125" s="79"/>
      <c r="AA125" s="76"/>
      <c r="AB125" s="77"/>
      <c r="AC125" s="77"/>
      <c r="AD125" s="77"/>
      <c r="AE125" s="77"/>
    </row>
    <row r="126" spans="1:31" s="78" customFormat="1" ht="21" x14ac:dyDescent="0.25">
      <c r="A126" s="69" t="s">
        <v>225</v>
      </c>
      <c r="B126" s="54">
        <v>2</v>
      </c>
      <c r="C126" s="55" t="s">
        <v>59</v>
      </c>
      <c r="D126" s="56">
        <v>80000</v>
      </c>
      <c r="E126" s="55" t="s">
        <v>172</v>
      </c>
      <c r="F126" s="70">
        <v>42730</v>
      </c>
      <c r="G126" s="71">
        <v>241116</v>
      </c>
      <c r="H126" s="56">
        <v>79000</v>
      </c>
      <c r="I126" s="72" t="s">
        <v>47</v>
      </c>
      <c r="J126" s="56">
        <f t="shared" si="4"/>
        <v>1000</v>
      </c>
      <c r="K126" s="72" t="s">
        <v>48</v>
      </c>
      <c r="L126" s="56">
        <f t="shared" si="3"/>
        <v>79000</v>
      </c>
      <c r="M126" s="55" t="s">
        <v>49</v>
      </c>
      <c r="N126" s="73"/>
      <c r="O126" s="73"/>
      <c r="P126" s="74"/>
      <c r="Q126" s="74"/>
      <c r="R126" s="74"/>
      <c r="S126" s="74"/>
      <c r="T126" s="74"/>
      <c r="U126" s="74"/>
      <c r="V126" s="74"/>
      <c r="W126" s="74"/>
      <c r="X126" s="75"/>
      <c r="Y126" s="75"/>
      <c r="Z126" s="79" t="s">
        <v>173</v>
      </c>
      <c r="AA126" s="76"/>
      <c r="AB126" s="77"/>
      <c r="AC126" s="77"/>
      <c r="AD126" s="77"/>
      <c r="AE126" s="77"/>
    </row>
    <row r="127" spans="1:31" s="78" customFormat="1" ht="21" x14ac:dyDescent="0.25">
      <c r="A127" s="69"/>
      <c r="B127" s="54"/>
      <c r="C127" s="55"/>
      <c r="D127" s="56"/>
      <c r="E127" s="55"/>
      <c r="F127" s="70"/>
      <c r="G127" s="71"/>
      <c r="H127" s="56"/>
      <c r="I127" s="72"/>
      <c r="J127" s="56">
        <f t="shared" si="4"/>
        <v>0</v>
      </c>
      <c r="K127" s="72"/>
      <c r="L127" s="56">
        <f t="shared" si="3"/>
        <v>0</v>
      </c>
      <c r="M127" s="55" t="s">
        <v>51</v>
      </c>
      <c r="N127" s="73"/>
      <c r="O127" s="73"/>
      <c r="P127" s="74"/>
      <c r="Q127" s="74"/>
      <c r="R127" s="74"/>
      <c r="S127" s="74">
        <v>79000</v>
      </c>
      <c r="T127" s="74"/>
      <c r="U127" s="74"/>
      <c r="V127" s="74"/>
      <c r="W127" s="74"/>
      <c r="X127" s="75"/>
      <c r="Y127" s="75"/>
      <c r="Z127" s="79"/>
      <c r="AA127" s="76"/>
      <c r="AB127" s="77"/>
      <c r="AC127" s="77"/>
      <c r="AD127" s="77"/>
      <c r="AE127" s="77"/>
    </row>
    <row r="128" spans="1:31" s="78" customFormat="1" ht="21" x14ac:dyDescent="0.25">
      <c r="A128" s="69" t="s">
        <v>226</v>
      </c>
      <c r="B128" s="54">
        <v>1</v>
      </c>
      <c r="C128" s="55" t="s">
        <v>59</v>
      </c>
      <c r="D128" s="56">
        <v>600000</v>
      </c>
      <c r="E128" s="55" t="s">
        <v>227</v>
      </c>
      <c r="F128" s="70">
        <v>42353</v>
      </c>
      <c r="G128" s="71">
        <v>241105</v>
      </c>
      <c r="H128" s="56">
        <v>600000</v>
      </c>
      <c r="I128" s="72" t="s">
        <v>47</v>
      </c>
      <c r="J128" s="56">
        <f t="shared" si="4"/>
        <v>0</v>
      </c>
      <c r="K128" s="72" t="s">
        <v>48</v>
      </c>
      <c r="L128" s="56">
        <f t="shared" si="3"/>
        <v>600000</v>
      </c>
      <c r="M128" s="55" t="s">
        <v>49</v>
      </c>
      <c r="N128" s="73"/>
      <c r="O128" s="73"/>
      <c r="P128" s="74"/>
      <c r="Q128" s="74"/>
      <c r="R128" s="74"/>
      <c r="S128" s="74"/>
      <c r="T128" s="74"/>
      <c r="U128" s="74"/>
      <c r="V128" s="74"/>
      <c r="W128" s="74"/>
      <c r="X128" s="75"/>
      <c r="Y128" s="75"/>
      <c r="Z128" s="79" t="s">
        <v>228</v>
      </c>
      <c r="AA128" s="76"/>
      <c r="AB128" s="77"/>
      <c r="AC128" s="77"/>
      <c r="AD128" s="77"/>
      <c r="AE128" s="77"/>
    </row>
    <row r="129" spans="1:31" s="78" customFormat="1" ht="21" x14ac:dyDescent="0.25">
      <c r="A129" s="69"/>
      <c r="B129" s="54"/>
      <c r="C129" s="55"/>
      <c r="D129" s="56"/>
      <c r="E129" s="55"/>
      <c r="F129" s="70"/>
      <c r="G129" s="71"/>
      <c r="H129" s="56"/>
      <c r="I129" s="72"/>
      <c r="J129" s="56">
        <f t="shared" si="4"/>
        <v>0</v>
      </c>
      <c r="K129" s="72"/>
      <c r="L129" s="56">
        <f t="shared" si="3"/>
        <v>0</v>
      </c>
      <c r="M129" s="55" t="s">
        <v>51</v>
      </c>
      <c r="N129" s="73"/>
      <c r="O129" s="73"/>
      <c r="P129" s="74"/>
      <c r="Q129" s="74"/>
      <c r="R129" s="74"/>
      <c r="S129" s="74">
        <v>600000</v>
      </c>
      <c r="T129" s="74"/>
      <c r="U129" s="74"/>
      <c r="V129" s="74"/>
      <c r="W129" s="74"/>
      <c r="X129" s="75"/>
      <c r="Y129" s="75"/>
      <c r="Z129" s="79"/>
      <c r="AA129" s="76"/>
      <c r="AB129" s="77"/>
      <c r="AC129" s="77"/>
      <c r="AD129" s="77"/>
      <c r="AE129" s="77"/>
    </row>
    <row r="130" spans="1:31" s="78" customFormat="1" ht="21" x14ac:dyDescent="0.25">
      <c r="A130" s="69" t="s">
        <v>229</v>
      </c>
      <c r="B130" s="54">
        <v>10</v>
      </c>
      <c r="C130" s="55" t="s">
        <v>59</v>
      </c>
      <c r="D130" s="56">
        <v>160000</v>
      </c>
      <c r="E130" s="55" t="s">
        <v>230</v>
      </c>
      <c r="F130" s="70">
        <v>42702</v>
      </c>
      <c r="G130" s="71">
        <v>21912</v>
      </c>
      <c r="H130" s="56">
        <v>160000</v>
      </c>
      <c r="I130" s="72" t="s">
        <v>68</v>
      </c>
      <c r="J130" s="56">
        <f t="shared" si="4"/>
        <v>0</v>
      </c>
      <c r="K130" s="72" t="s">
        <v>48</v>
      </c>
      <c r="L130" s="56">
        <f t="shared" si="3"/>
        <v>160000</v>
      </c>
      <c r="M130" s="55" t="s">
        <v>49</v>
      </c>
      <c r="N130" s="73"/>
      <c r="O130" s="73"/>
      <c r="P130" s="74"/>
      <c r="Q130" s="74"/>
      <c r="R130" s="74"/>
      <c r="S130" s="74"/>
      <c r="T130" s="74"/>
      <c r="U130" s="74"/>
      <c r="V130" s="74"/>
      <c r="W130" s="74"/>
      <c r="X130" s="75"/>
      <c r="Y130" s="75"/>
      <c r="Z130" s="79" t="s">
        <v>231</v>
      </c>
      <c r="AA130" s="76"/>
      <c r="AB130" s="77"/>
      <c r="AC130" s="77"/>
      <c r="AD130" s="77"/>
      <c r="AE130" s="77"/>
    </row>
    <row r="131" spans="1:31" s="78" customFormat="1" ht="21" x14ac:dyDescent="0.25">
      <c r="A131" s="69"/>
      <c r="B131" s="54"/>
      <c r="C131" s="55"/>
      <c r="D131" s="56"/>
      <c r="E131" s="55"/>
      <c r="F131" s="70"/>
      <c r="G131" s="71"/>
      <c r="H131" s="56"/>
      <c r="I131" s="72"/>
      <c r="J131" s="56">
        <f t="shared" si="4"/>
        <v>0</v>
      </c>
      <c r="K131" s="72"/>
      <c r="L131" s="56">
        <f t="shared" si="3"/>
        <v>0</v>
      </c>
      <c r="M131" s="55" t="s">
        <v>51</v>
      </c>
      <c r="N131" s="73"/>
      <c r="O131" s="73"/>
      <c r="P131" s="74">
        <v>160000</v>
      </c>
      <c r="Q131" s="74"/>
      <c r="R131" s="74"/>
      <c r="S131" s="74"/>
      <c r="T131" s="74"/>
      <c r="U131" s="74"/>
      <c r="V131" s="74"/>
      <c r="W131" s="74"/>
      <c r="X131" s="75"/>
      <c r="Y131" s="75"/>
      <c r="Z131" s="79"/>
      <c r="AA131" s="76"/>
      <c r="AB131" s="77"/>
      <c r="AC131" s="77"/>
      <c r="AD131" s="77"/>
      <c r="AE131" s="77"/>
    </row>
    <row r="132" spans="1:31" s="78" customFormat="1" ht="21" x14ac:dyDescent="0.25">
      <c r="A132" s="69" t="s">
        <v>232</v>
      </c>
      <c r="B132" s="54">
        <v>1</v>
      </c>
      <c r="C132" s="55" t="s">
        <v>59</v>
      </c>
      <c r="D132" s="56">
        <v>100000</v>
      </c>
      <c r="E132" s="55" t="s">
        <v>233</v>
      </c>
      <c r="F132" s="70">
        <v>42702</v>
      </c>
      <c r="G132" s="71">
        <v>241072</v>
      </c>
      <c r="H132" s="56">
        <v>99831</v>
      </c>
      <c r="I132" s="72" t="s">
        <v>68</v>
      </c>
      <c r="J132" s="56">
        <f t="shared" si="4"/>
        <v>169</v>
      </c>
      <c r="K132" s="72" t="s">
        <v>48</v>
      </c>
      <c r="L132" s="56">
        <f t="shared" ref="L132:L148" si="5">SUM(N133:Y133)</f>
        <v>99831</v>
      </c>
      <c r="M132" s="55" t="s">
        <v>49</v>
      </c>
      <c r="N132" s="73"/>
      <c r="O132" s="73"/>
      <c r="P132" s="74"/>
      <c r="Q132" s="74"/>
      <c r="R132" s="74"/>
      <c r="S132" s="74"/>
      <c r="T132" s="74"/>
      <c r="U132" s="74"/>
      <c r="V132" s="74"/>
      <c r="W132" s="74"/>
      <c r="X132" s="75"/>
      <c r="Y132" s="75"/>
      <c r="Z132" s="79" t="s">
        <v>234</v>
      </c>
      <c r="AA132" s="76"/>
      <c r="AB132" s="77"/>
      <c r="AC132" s="77"/>
      <c r="AD132" s="77"/>
      <c r="AE132" s="77"/>
    </row>
    <row r="133" spans="1:31" s="78" customFormat="1" ht="21" x14ac:dyDescent="0.25">
      <c r="A133" s="69"/>
      <c r="B133" s="54"/>
      <c r="C133" s="55"/>
      <c r="D133" s="56"/>
      <c r="E133" s="55"/>
      <c r="F133" s="70"/>
      <c r="G133" s="71"/>
      <c r="H133" s="56"/>
      <c r="I133" s="72"/>
      <c r="J133" s="56">
        <f t="shared" ref="J133:J148" si="6">D133-H133</f>
        <v>0</v>
      </c>
      <c r="K133" s="72"/>
      <c r="L133" s="56">
        <f t="shared" si="5"/>
        <v>0</v>
      </c>
      <c r="M133" s="55" t="s">
        <v>51</v>
      </c>
      <c r="N133" s="73"/>
      <c r="O133" s="73"/>
      <c r="P133" s="74"/>
      <c r="Q133" s="74"/>
      <c r="R133" s="74"/>
      <c r="S133" s="74">
        <v>99831</v>
      </c>
      <c r="T133" s="74"/>
      <c r="U133" s="74"/>
      <c r="V133" s="74"/>
      <c r="W133" s="74"/>
      <c r="X133" s="75"/>
      <c r="Y133" s="75"/>
      <c r="Z133" s="79"/>
      <c r="AA133" s="76"/>
      <c r="AB133" s="77"/>
      <c r="AC133" s="77"/>
      <c r="AD133" s="77"/>
      <c r="AE133" s="77"/>
    </row>
    <row r="134" spans="1:31" s="78" customFormat="1" ht="21" x14ac:dyDescent="0.25">
      <c r="A134" s="69" t="s">
        <v>235</v>
      </c>
      <c r="B134" s="54">
        <v>1</v>
      </c>
      <c r="C134" s="55" t="s">
        <v>59</v>
      </c>
      <c r="D134" s="56">
        <v>550000</v>
      </c>
      <c r="E134" s="55" t="s">
        <v>180</v>
      </c>
      <c r="F134" s="70">
        <v>42731</v>
      </c>
      <c r="G134" s="71">
        <v>241178</v>
      </c>
      <c r="H134" s="56">
        <v>547000</v>
      </c>
      <c r="I134" s="72" t="s">
        <v>47</v>
      </c>
      <c r="J134" s="56">
        <f t="shared" si="6"/>
        <v>3000</v>
      </c>
      <c r="K134" s="72" t="s">
        <v>48</v>
      </c>
      <c r="L134" s="56">
        <f t="shared" si="5"/>
        <v>547000</v>
      </c>
      <c r="M134" s="55" t="s">
        <v>49</v>
      </c>
      <c r="N134" s="73"/>
      <c r="O134" s="73"/>
      <c r="P134" s="74"/>
      <c r="Q134" s="74"/>
      <c r="R134" s="74"/>
      <c r="S134" s="74"/>
      <c r="T134" s="74"/>
      <c r="U134" s="74"/>
      <c r="V134" s="74"/>
      <c r="W134" s="74"/>
      <c r="X134" s="75"/>
      <c r="Y134" s="75"/>
      <c r="Z134" s="79" t="s">
        <v>181</v>
      </c>
      <c r="AA134" s="76"/>
      <c r="AB134" s="77"/>
      <c r="AC134" s="77"/>
      <c r="AD134" s="77"/>
      <c r="AE134" s="77"/>
    </row>
    <row r="135" spans="1:31" s="78" customFormat="1" ht="21" x14ac:dyDescent="0.25">
      <c r="A135" s="69"/>
      <c r="B135" s="54"/>
      <c r="C135" s="55"/>
      <c r="D135" s="56"/>
      <c r="E135" s="55"/>
      <c r="F135" s="70"/>
      <c r="G135" s="71"/>
      <c r="H135" s="56"/>
      <c r="I135" s="72"/>
      <c r="J135" s="56">
        <f t="shared" si="6"/>
        <v>0</v>
      </c>
      <c r="K135" s="72"/>
      <c r="L135" s="56">
        <f t="shared" si="5"/>
        <v>0</v>
      </c>
      <c r="M135" s="55" t="s">
        <v>51</v>
      </c>
      <c r="N135" s="73"/>
      <c r="O135" s="73"/>
      <c r="P135" s="74"/>
      <c r="Q135" s="74"/>
      <c r="R135" s="74"/>
      <c r="S135" s="74"/>
      <c r="T135" s="74"/>
      <c r="U135" s="74">
        <v>547000</v>
      </c>
      <c r="V135" s="74"/>
      <c r="W135" s="74"/>
      <c r="X135" s="75"/>
      <c r="Y135" s="75"/>
      <c r="Z135" s="79"/>
      <c r="AA135" s="76"/>
      <c r="AB135" s="77"/>
      <c r="AC135" s="77"/>
      <c r="AD135" s="77"/>
      <c r="AE135" s="77"/>
    </row>
    <row r="136" spans="1:31" s="78" customFormat="1" ht="21" x14ac:dyDescent="0.25">
      <c r="A136" s="69" t="s">
        <v>236</v>
      </c>
      <c r="B136" s="54">
        <v>1</v>
      </c>
      <c r="C136" s="55" t="s">
        <v>59</v>
      </c>
      <c r="D136" s="56">
        <v>586400</v>
      </c>
      <c r="E136" s="55" t="s">
        <v>237</v>
      </c>
      <c r="F136" s="70">
        <v>42723</v>
      </c>
      <c r="G136" s="71">
        <v>241109</v>
      </c>
      <c r="H136" s="56">
        <v>574590</v>
      </c>
      <c r="I136" s="72" t="s">
        <v>47</v>
      </c>
      <c r="J136" s="56">
        <f t="shared" si="6"/>
        <v>11810</v>
      </c>
      <c r="K136" s="72" t="s">
        <v>48</v>
      </c>
      <c r="L136" s="56">
        <f t="shared" si="5"/>
        <v>574590</v>
      </c>
      <c r="M136" s="55" t="s">
        <v>49</v>
      </c>
      <c r="N136" s="73"/>
      <c r="O136" s="73"/>
      <c r="P136" s="74"/>
      <c r="Q136" s="74"/>
      <c r="R136" s="74"/>
      <c r="S136" s="74"/>
      <c r="T136" s="74"/>
      <c r="U136" s="74"/>
      <c r="V136" s="74"/>
      <c r="W136" s="74"/>
      <c r="X136" s="75"/>
      <c r="Y136" s="75"/>
      <c r="Z136" s="79" t="s">
        <v>238</v>
      </c>
      <c r="AA136" s="76"/>
      <c r="AB136" s="77"/>
      <c r="AC136" s="77"/>
      <c r="AD136" s="77"/>
      <c r="AE136" s="77"/>
    </row>
    <row r="137" spans="1:31" s="78" customFormat="1" ht="21" x14ac:dyDescent="0.25">
      <c r="A137" s="69"/>
      <c r="B137" s="54"/>
      <c r="C137" s="55"/>
      <c r="D137" s="56"/>
      <c r="E137" s="55"/>
      <c r="F137" s="70"/>
      <c r="G137" s="71"/>
      <c r="H137" s="56"/>
      <c r="I137" s="72"/>
      <c r="J137" s="56">
        <f t="shared" si="6"/>
        <v>0</v>
      </c>
      <c r="K137" s="72"/>
      <c r="L137" s="56">
        <f t="shared" si="5"/>
        <v>0</v>
      </c>
      <c r="M137" s="55" t="s">
        <v>51</v>
      </c>
      <c r="N137" s="73"/>
      <c r="O137" s="73"/>
      <c r="P137" s="74"/>
      <c r="Q137" s="74"/>
      <c r="R137" s="74"/>
      <c r="S137" s="74">
        <v>574590</v>
      </c>
      <c r="T137" s="74"/>
      <c r="U137" s="74"/>
      <c r="V137" s="74"/>
      <c r="W137" s="74"/>
      <c r="X137" s="75"/>
      <c r="Y137" s="75"/>
      <c r="Z137" s="79"/>
      <c r="AA137" s="76"/>
      <c r="AB137" s="77"/>
      <c r="AC137" s="77"/>
      <c r="AD137" s="77"/>
      <c r="AE137" s="77"/>
    </row>
    <row r="138" spans="1:31" s="78" customFormat="1" ht="21" x14ac:dyDescent="0.25">
      <c r="A138" s="69" t="s">
        <v>239</v>
      </c>
      <c r="B138" s="54">
        <v>1</v>
      </c>
      <c r="C138" s="55" t="s">
        <v>45</v>
      </c>
      <c r="D138" s="56">
        <v>260000</v>
      </c>
      <c r="E138" s="55" t="s">
        <v>240</v>
      </c>
      <c r="F138" s="70">
        <v>42734</v>
      </c>
      <c r="G138" s="71">
        <v>241122</v>
      </c>
      <c r="H138" s="56">
        <v>249800</v>
      </c>
      <c r="I138" s="72" t="s">
        <v>68</v>
      </c>
      <c r="J138" s="56">
        <f t="shared" si="6"/>
        <v>10200</v>
      </c>
      <c r="K138" s="72" t="s">
        <v>48</v>
      </c>
      <c r="L138" s="56">
        <f t="shared" si="5"/>
        <v>249800</v>
      </c>
      <c r="M138" s="55" t="s">
        <v>49</v>
      </c>
      <c r="N138" s="73"/>
      <c r="O138" s="73"/>
      <c r="P138" s="74"/>
      <c r="Q138" s="74"/>
      <c r="R138" s="74"/>
      <c r="S138" s="74"/>
      <c r="T138" s="74"/>
      <c r="U138" s="74"/>
      <c r="V138" s="74"/>
      <c r="W138" s="74"/>
      <c r="X138" s="75"/>
      <c r="Y138" s="75"/>
      <c r="Z138" s="79" t="s">
        <v>241</v>
      </c>
      <c r="AA138" s="76"/>
      <c r="AB138" s="77"/>
      <c r="AC138" s="77"/>
      <c r="AD138" s="77"/>
      <c r="AE138" s="77"/>
    </row>
    <row r="139" spans="1:31" s="78" customFormat="1" ht="21" x14ac:dyDescent="0.25">
      <c r="A139" s="69"/>
      <c r="B139" s="54"/>
      <c r="C139" s="55"/>
      <c r="D139" s="56"/>
      <c r="E139" s="55"/>
      <c r="F139" s="70"/>
      <c r="G139" s="71"/>
      <c r="H139" s="56"/>
      <c r="I139" s="72"/>
      <c r="J139" s="56">
        <f t="shared" si="6"/>
        <v>0</v>
      </c>
      <c r="K139" s="72"/>
      <c r="L139" s="56">
        <f t="shared" si="5"/>
        <v>0</v>
      </c>
      <c r="M139" s="55" t="s">
        <v>51</v>
      </c>
      <c r="N139" s="73"/>
      <c r="O139" s="73"/>
      <c r="P139" s="74"/>
      <c r="Q139" s="74"/>
      <c r="R139" s="74"/>
      <c r="S139" s="74"/>
      <c r="T139" s="74"/>
      <c r="U139" s="74">
        <v>249800</v>
      </c>
      <c r="V139" s="74"/>
      <c r="W139" s="74"/>
      <c r="X139" s="75"/>
      <c r="Y139" s="75"/>
      <c r="Z139" s="79"/>
      <c r="AA139" s="76"/>
      <c r="AB139" s="77"/>
      <c r="AC139" s="77"/>
      <c r="AD139" s="77"/>
      <c r="AE139" s="77"/>
    </row>
    <row r="140" spans="1:31" s="78" customFormat="1" ht="21" x14ac:dyDescent="0.25">
      <c r="A140" s="69" t="s">
        <v>242</v>
      </c>
      <c r="B140" s="54">
        <v>1</v>
      </c>
      <c r="C140" s="55" t="s">
        <v>201</v>
      </c>
      <c r="D140" s="56">
        <v>4840000</v>
      </c>
      <c r="E140" s="55" t="s">
        <v>243</v>
      </c>
      <c r="F140" s="70">
        <v>42734</v>
      </c>
      <c r="G140" s="71">
        <v>241119</v>
      </c>
      <c r="H140" s="56">
        <v>4800000</v>
      </c>
      <c r="I140" s="72" t="s">
        <v>127</v>
      </c>
      <c r="J140" s="56">
        <f t="shared" si="6"/>
        <v>40000</v>
      </c>
      <c r="K140" s="72" t="s">
        <v>48</v>
      </c>
      <c r="L140" s="56">
        <f t="shared" si="5"/>
        <v>4800000</v>
      </c>
      <c r="M140" s="55" t="s">
        <v>49</v>
      </c>
      <c r="N140" s="73"/>
      <c r="O140" s="73" t="s">
        <v>244</v>
      </c>
      <c r="P140" s="74" t="s">
        <v>245</v>
      </c>
      <c r="Q140" s="302" t="s">
        <v>246</v>
      </c>
      <c r="R140" s="303"/>
      <c r="S140" s="74" t="s">
        <v>48</v>
      </c>
      <c r="T140" s="74"/>
      <c r="U140" s="74"/>
      <c r="V140" s="74"/>
      <c r="W140" s="74"/>
      <c r="X140" s="75"/>
      <c r="Y140" s="75"/>
      <c r="Z140" s="79" t="s">
        <v>247</v>
      </c>
      <c r="AA140" s="76"/>
      <c r="AB140" s="77"/>
      <c r="AC140" s="77"/>
      <c r="AD140" s="77"/>
      <c r="AE140" s="77"/>
    </row>
    <row r="141" spans="1:31" s="78" customFormat="1" ht="21" x14ac:dyDescent="0.25">
      <c r="A141" s="69"/>
      <c r="B141" s="54"/>
      <c r="C141" s="55"/>
      <c r="D141" s="56"/>
      <c r="E141" s="55"/>
      <c r="F141" s="70"/>
      <c r="G141" s="71"/>
      <c r="H141" s="56"/>
      <c r="I141" s="72"/>
      <c r="J141" s="56">
        <f t="shared" si="6"/>
        <v>0</v>
      </c>
      <c r="K141" s="72"/>
      <c r="L141" s="56">
        <f t="shared" si="5"/>
        <v>0</v>
      </c>
      <c r="M141" s="55" t="s">
        <v>51</v>
      </c>
      <c r="N141" s="73"/>
      <c r="O141" s="73"/>
      <c r="P141" s="74"/>
      <c r="Q141" s="74"/>
      <c r="R141" s="74"/>
      <c r="S141" s="74">
        <v>4800000</v>
      </c>
      <c r="T141" s="74"/>
      <c r="U141" s="74"/>
      <c r="V141" s="74"/>
      <c r="W141" s="74"/>
      <c r="X141" s="75"/>
      <c r="Y141" s="75"/>
      <c r="Z141" s="79"/>
      <c r="AA141" s="76"/>
      <c r="AB141" s="77"/>
      <c r="AC141" s="77"/>
      <c r="AD141" s="77"/>
      <c r="AE141" s="77"/>
    </row>
    <row r="142" spans="1:31" s="78" customFormat="1" ht="21" x14ac:dyDescent="0.25">
      <c r="A142" s="69" t="s">
        <v>248</v>
      </c>
      <c r="B142" s="54">
        <v>1</v>
      </c>
      <c r="C142" s="55" t="s">
        <v>59</v>
      </c>
      <c r="D142" s="56">
        <v>5350000</v>
      </c>
      <c r="E142" s="55" t="s">
        <v>249</v>
      </c>
      <c r="F142" s="70">
        <v>42794</v>
      </c>
      <c r="G142" s="71">
        <v>241210</v>
      </c>
      <c r="H142" s="56">
        <v>5340000</v>
      </c>
      <c r="I142" s="72" t="s">
        <v>127</v>
      </c>
      <c r="J142" s="56">
        <f t="shared" si="6"/>
        <v>10000</v>
      </c>
      <c r="K142" s="72" t="s">
        <v>48</v>
      </c>
      <c r="L142" s="56">
        <f t="shared" si="5"/>
        <v>5340000</v>
      </c>
      <c r="M142" s="55" t="s">
        <v>49</v>
      </c>
      <c r="N142" s="73"/>
      <c r="O142" s="122"/>
      <c r="P142" s="74"/>
      <c r="Q142" s="74"/>
      <c r="R142" s="74"/>
      <c r="S142" s="74"/>
      <c r="T142" s="74"/>
      <c r="U142" s="74"/>
      <c r="V142" s="74"/>
      <c r="W142" s="74"/>
      <c r="X142" s="75"/>
      <c r="Y142" s="75"/>
      <c r="Z142" s="79" t="s">
        <v>250</v>
      </c>
      <c r="AA142" s="76"/>
      <c r="AB142" s="77"/>
      <c r="AC142" s="77"/>
      <c r="AD142" s="77"/>
      <c r="AE142" s="77"/>
    </row>
    <row r="143" spans="1:31" s="78" customFormat="1" ht="21" x14ac:dyDescent="0.25">
      <c r="A143" s="69"/>
      <c r="B143" s="54"/>
      <c r="C143" s="55"/>
      <c r="D143" s="56"/>
      <c r="E143" s="55"/>
      <c r="F143" s="70"/>
      <c r="G143" s="71"/>
      <c r="H143" s="56"/>
      <c r="I143" s="72"/>
      <c r="J143" s="56">
        <f t="shared" si="6"/>
        <v>0</v>
      </c>
      <c r="K143" s="72"/>
      <c r="L143" s="56">
        <f t="shared" si="5"/>
        <v>0</v>
      </c>
      <c r="M143" s="55" t="s">
        <v>51</v>
      </c>
      <c r="N143" s="73"/>
      <c r="O143" s="73"/>
      <c r="P143" s="74"/>
      <c r="Q143" s="74"/>
      <c r="R143" s="74"/>
      <c r="S143" s="74"/>
      <c r="T143" s="74"/>
      <c r="U143" s="74"/>
      <c r="V143" s="74">
        <v>5340000</v>
      </c>
      <c r="W143" s="74"/>
      <c r="X143" s="75"/>
      <c r="Y143" s="75"/>
      <c r="Z143" s="79"/>
      <c r="AA143" s="76"/>
      <c r="AB143" s="77"/>
      <c r="AC143" s="77"/>
      <c r="AD143" s="77"/>
      <c r="AE143" s="77"/>
    </row>
    <row r="144" spans="1:31" s="78" customFormat="1" ht="21" x14ac:dyDescent="0.25">
      <c r="A144" s="69" t="s">
        <v>251</v>
      </c>
      <c r="B144" s="54">
        <v>1</v>
      </c>
      <c r="C144" s="55" t="s">
        <v>201</v>
      </c>
      <c r="D144" s="56">
        <v>2200000</v>
      </c>
      <c r="E144" s="55" t="s">
        <v>252</v>
      </c>
      <c r="F144" s="70">
        <v>42728</v>
      </c>
      <c r="G144" s="71">
        <v>241113</v>
      </c>
      <c r="H144" s="56">
        <v>2195000</v>
      </c>
      <c r="I144" s="72" t="s">
        <v>127</v>
      </c>
      <c r="J144" s="56">
        <f t="shared" si="6"/>
        <v>5000</v>
      </c>
      <c r="K144" s="72" t="s">
        <v>48</v>
      </c>
      <c r="L144" s="56">
        <f t="shared" si="5"/>
        <v>2195000</v>
      </c>
      <c r="M144" s="55" t="s">
        <v>49</v>
      </c>
      <c r="N144" s="73"/>
      <c r="O144" s="73" t="s">
        <v>244</v>
      </c>
      <c r="P144" s="74" t="s">
        <v>245</v>
      </c>
      <c r="Q144" s="302" t="s">
        <v>246</v>
      </c>
      <c r="R144" s="303"/>
      <c r="S144" s="74" t="s">
        <v>48</v>
      </c>
      <c r="T144" s="74"/>
      <c r="U144" s="74"/>
      <c r="V144" s="74"/>
      <c r="W144" s="74"/>
      <c r="X144" s="75"/>
      <c r="Y144" s="75"/>
      <c r="Z144" s="79" t="s">
        <v>253</v>
      </c>
      <c r="AA144" s="76"/>
      <c r="AB144" s="77"/>
      <c r="AC144" s="77"/>
      <c r="AD144" s="77"/>
      <c r="AE144" s="77"/>
    </row>
    <row r="145" spans="1:31" s="78" customFormat="1" ht="21" x14ac:dyDescent="0.25">
      <c r="A145" s="69"/>
      <c r="B145" s="54"/>
      <c r="C145" s="55"/>
      <c r="D145" s="56"/>
      <c r="E145" s="55"/>
      <c r="F145" s="70"/>
      <c r="G145" s="71"/>
      <c r="H145" s="56"/>
      <c r="I145" s="72"/>
      <c r="J145" s="56">
        <f t="shared" si="6"/>
        <v>0</v>
      </c>
      <c r="K145" s="72"/>
      <c r="L145" s="56">
        <f>SUM(N146:Y146)</f>
        <v>0</v>
      </c>
      <c r="M145" s="55" t="s">
        <v>51</v>
      </c>
      <c r="N145" s="73"/>
      <c r="O145" s="73"/>
      <c r="P145" s="74"/>
      <c r="Q145" s="74"/>
      <c r="R145" s="74">
        <v>2195000</v>
      </c>
      <c r="S145" s="74"/>
      <c r="T145" s="74"/>
      <c r="U145" s="74"/>
      <c r="V145" s="74"/>
      <c r="W145" s="74"/>
      <c r="X145" s="75"/>
      <c r="Y145" s="75"/>
      <c r="Z145" s="79"/>
      <c r="AA145" s="76"/>
      <c r="AB145" s="77"/>
      <c r="AC145" s="77"/>
      <c r="AD145" s="77"/>
      <c r="AE145" s="77"/>
    </row>
    <row r="146" spans="1:31" s="78" customFormat="1" ht="21.75" hidden="1" customHeight="1" x14ac:dyDescent="0.25">
      <c r="A146" s="69"/>
      <c r="B146" s="54"/>
      <c r="C146" s="55"/>
      <c r="D146" s="56"/>
      <c r="E146" s="55"/>
      <c r="F146" s="70"/>
      <c r="G146" s="71"/>
      <c r="H146" s="56"/>
      <c r="I146" s="72"/>
      <c r="J146" s="56">
        <f t="shared" si="6"/>
        <v>0</v>
      </c>
      <c r="K146" s="72"/>
      <c r="L146" s="56">
        <f t="shared" si="5"/>
        <v>0</v>
      </c>
      <c r="M146" s="55" t="s">
        <v>49</v>
      </c>
      <c r="N146" s="73"/>
      <c r="O146" s="73"/>
      <c r="P146" s="74"/>
      <c r="Q146" s="74"/>
      <c r="R146" s="74"/>
      <c r="S146" s="74"/>
      <c r="T146" s="74"/>
      <c r="U146" s="74"/>
      <c r="V146" s="74"/>
      <c r="W146" s="74"/>
      <c r="X146" s="75"/>
      <c r="Y146" s="75"/>
      <c r="Z146" s="79"/>
      <c r="AA146" s="76"/>
      <c r="AB146" s="77"/>
      <c r="AC146" s="77"/>
      <c r="AD146" s="77"/>
      <c r="AE146" s="77"/>
    </row>
    <row r="147" spans="1:31" s="78" customFormat="1" ht="21.75" hidden="1" customHeight="1" x14ac:dyDescent="0.25">
      <c r="A147" s="69"/>
      <c r="B147" s="54"/>
      <c r="C147" s="55"/>
      <c r="D147" s="56"/>
      <c r="E147" s="55"/>
      <c r="F147" s="70"/>
      <c r="G147" s="71"/>
      <c r="H147" s="56"/>
      <c r="I147" s="72"/>
      <c r="J147" s="56">
        <f t="shared" si="6"/>
        <v>0</v>
      </c>
      <c r="K147" s="72"/>
      <c r="L147" s="56">
        <f t="shared" si="5"/>
        <v>0</v>
      </c>
      <c r="M147" s="55" t="s">
        <v>51</v>
      </c>
      <c r="N147" s="73"/>
      <c r="O147" s="73"/>
      <c r="P147" s="74"/>
      <c r="Q147" s="74"/>
      <c r="R147" s="74"/>
      <c r="S147" s="74"/>
      <c r="T147" s="74"/>
      <c r="U147" s="74"/>
      <c r="V147" s="74"/>
      <c r="W147" s="74"/>
      <c r="X147" s="75"/>
      <c r="Y147" s="75"/>
      <c r="Z147" s="79"/>
      <c r="AA147" s="76"/>
      <c r="AB147" s="77"/>
      <c r="AC147" s="77"/>
      <c r="AD147" s="77"/>
      <c r="AE147" s="77"/>
    </row>
    <row r="148" spans="1:31" s="78" customFormat="1" ht="21.75" hidden="1" customHeight="1" x14ac:dyDescent="0.25">
      <c r="A148" s="69"/>
      <c r="B148" s="54"/>
      <c r="C148" s="55"/>
      <c r="D148" s="56"/>
      <c r="E148" s="55"/>
      <c r="F148" s="70"/>
      <c r="G148" s="71"/>
      <c r="H148" s="56"/>
      <c r="I148" s="72"/>
      <c r="J148" s="56">
        <f t="shared" si="6"/>
        <v>0</v>
      </c>
      <c r="K148" s="72"/>
      <c r="L148" s="56">
        <f t="shared" si="5"/>
        <v>0</v>
      </c>
      <c r="M148" s="55"/>
      <c r="N148" s="73"/>
      <c r="O148" s="73"/>
      <c r="P148" s="74"/>
      <c r="Q148" s="74"/>
      <c r="R148" s="74"/>
      <c r="S148" s="74"/>
      <c r="T148" s="74"/>
      <c r="U148" s="74"/>
      <c r="V148" s="74"/>
      <c r="W148" s="74"/>
      <c r="X148" s="75"/>
      <c r="Y148" s="75"/>
      <c r="Z148" s="79"/>
      <c r="AA148" s="76"/>
      <c r="AB148" s="77"/>
      <c r="AC148" s="77"/>
      <c r="AD148" s="77"/>
      <c r="AE148" s="77"/>
    </row>
    <row r="149" spans="1:31" s="107" customFormat="1" ht="21" x14ac:dyDescent="0.25">
      <c r="A149" s="94" t="s">
        <v>132</v>
      </c>
      <c r="B149" s="95"/>
      <c r="C149" s="96"/>
      <c r="D149" s="97">
        <f>SUM(D68:D148)</f>
        <v>25322400</v>
      </c>
      <c r="E149" s="96"/>
      <c r="F149" s="98"/>
      <c r="G149" s="99"/>
      <c r="H149" s="97">
        <f>SUM(H67:H148)</f>
        <v>24917902</v>
      </c>
      <c r="I149" s="100"/>
      <c r="J149" s="97">
        <f>SUM(J67:J148)</f>
        <v>404498</v>
      </c>
      <c r="K149" s="100"/>
      <c r="L149" s="97">
        <f>SUM(L68:L148)</f>
        <v>24917902</v>
      </c>
      <c r="M149" s="96"/>
      <c r="N149" s="101"/>
      <c r="O149" s="101"/>
      <c r="P149" s="102"/>
      <c r="Q149" s="102"/>
      <c r="R149" s="102"/>
      <c r="S149" s="102"/>
      <c r="T149" s="102"/>
      <c r="U149" s="102"/>
      <c r="V149" s="102"/>
      <c r="W149" s="102"/>
      <c r="X149" s="103"/>
      <c r="Y149" s="103"/>
      <c r="Z149" s="104"/>
      <c r="AA149" s="105"/>
      <c r="AB149" s="106"/>
      <c r="AC149" s="106"/>
      <c r="AD149" s="106"/>
      <c r="AE149" s="106"/>
    </row>
    <row r="150" spans="1:31" s="135" customFormat="1" ht="21" x14ac:dyDescent="0.25">
      <c r="A150" s="123" t="s">
        <v>254</v>
      </c>
      <c r="B150" s="124"/>
      <c r="C150" s="35"/>
      <c r="D150" s="125"/>
      <c r="E150" s="35"/>
      <c r="F150" s="126"/>
      <c r="G150" s="127"/>
      <c r="H150" s="125"/>
      <c r="I150" s="128"/>
      <c r="J150" s="125"/>
      <c r="K150" s="128"/>
      <c r="L150" s="125"/>
      <c r="M150" s="35"/>
      <c r="N150" s="129"/>
      <c r="O150" s="129"/>
      <c r="P150" s="130"/>
      <c r="Q150" s="130"/>
      <c r="R150" s="130"/>
      <c r="S150" s="130"/>
      <c r="T150" s="130"/>
      <c r="U150" s="130"/>
      <c r="V150" s="130"/>
      <c r="W150" s="130"/>
      <c r="X150" s="131"/>
      <c r="Y150" s="131"/>
      <c r="Z150" s="132"/>
      <c r="AA150" s="133"/>
      <c r="AB150" s="134"/>
      <c r="AC150" s="134"/>
      <c r="AD150" s="134"/>
      <c r="AE150" s="134"/>
    </row>
    <row r="151" spans="1:31" s="147" customFormat="1" ht="22.5" customHeight="1" x14ac:dyDescent="0.25">
      <c r="A151" s="136" t="s">
        <v>255</v>
      </c>
      <c r="B151" s="137"/>
      <c r="C151" s="46"/>
      <c r="D151" s="138"/>
      <c r="E151" s="46"/>
      <c r="F151" s="139"/>
      <c r="G151" s="46"/>
      <c r="H151" s="138"/>
      <c r="I151" s="140"/>
      <c r="J151" s="138"/>
      <c r="K151" s="140">
        <f>+H149+J149</f>
        <v>25322400</v>
      </c>
      <c r="L151" s="138"/>
      <c r="M151" s="46"/>
      <c r="N151" s="141"/>
      <c r="O151" s="141"/>
      <c r="P151" s="142"/>
      <c r="Q151" s="142"/>
      <c r="R151" s="142"/>
      <c r="S151" s="142"/>
      <c r="T151" s="142"/>
      <c r="U151" s="142"/>
      <c r="V151" s="142"/>
      <c r="W151" s="142"/>
      <c r="X151" s="143"/>
      <c r="Y151" s="143"/>
      <c r="Z151" s="144"/>
      <c r="AA151" s="145"/>
      <c r="AB151" s="146"/>
      <c r="AC151" s="146"/>
      <c r="AD151" s="146"/>
      <c r="AE151" s="146"/>
    </row>
    <row r="152" spans="1:31" s="78" customFormat="1" ht="21" x14ac:dyDescent="0.25">
      <c r="A152" s="148" t="s">
        <v>256</v>
      </c>
      <c r="B152" s="54"/>
      <c r="C152" s="55"/>
      <c r="D152" s="56"/>
      <c r="E152" s="55"/>
      <c r="F152" s="70"/>
      <c r="G152" s="71"/>
      <c r="H152" s="56"/>
      <c r="I152" s="72"/>
      <c r="J152" s="56"/>
      <c r="K152" s="72"/>
      <c r="L152" s="56"/>
      <c r="M152" s="55"/>
      <c r="N152" s="73"/>
      <c r="O152" s="73"/>
      <c r="P152" s="74"/>
      <c r="Q152" s="74"/>
      <c r="R152" s="74"/>
      <c r="S152" s="74"/>
      <c r="T152" s="74"/>
      <c r="U152" s="74"/>
      <c r="V152" s="74"/>
      <c r="W152" s="74"/>
      <c r="X152" s="75"/>
      <c r="Y152" s="75"/>
      <c r="Z152" s="79"/>
      <c r="AA152" s="76"/>
      <c r="AB152" s="77"/>
      <c r="AC152" s="77"/>
      <c r="AD152" s="77"/>
      <c r="AE152" s="77"/>
    </row>
    <row r="153" spans="1:31" s="121" customFormat="1" ht="20.25" customHeight="1" x14ac:dyDescent="0.6">
      <c r="A153" s="108" t="s">
        <v>257</v>
      </c>
      <c r="B153" s="109">
        <v>34</v>
      </c>
      <c r="C153" s="110" t="s">
        <v>59</v>
      </c>
      <c r="D153" s="111">
        <v>7242000</v>
      </c>
      <c r="E153" s="110" t="s">
        <v>258</v>
      </c>
      <c r="F153" s="112">
        <v>42823</v>
      </c>
      <c r="G153" s="113">
        <v>241211</v>
      </c>
      <c r="H153" s="111">
        <v>7100000</v>
      </c>
      <c r="I153" s="114" t="s">
        <v>127</v>
      </c>
      <c r="J153" s="111">
        <f>D153-H153</f>
        <v>142000</v>
      </c>
      <c r="K153" s="149" t="s">
        <v>48</v>
      </c>
      <c r="L153" s="111">
        <f t="shared" ref="L153:L178" si="7">SUM(N154:Y154)</f>
        <v>7100000</v>
      </c>
      <c r="M153" s="110" t="s">
        <v>49</v>
      </c>
      <c r="N153" s="115"/>
      <c r="O153" s="115"/>
      <c r="P153" s="116"/>
      <c r="Q153" s="116"/>
      <c r="R153" s="116"/>
      <c r="S153" s="116"/>
      <c r="T153" s="116"/>
      <c r="U153" s="116"/>
      <c r="V153" s="116"/>
      <c r="W153" s="116"/>
      <c r="X153" s="117"/>
      <c r="Y153" s="117"/>
      <c r="Z153" s="118" t="s">
        <v>259</v>
      </c>
      <c r="AA153" s="119"/>
      <c r="AB153" s="120"/>
      <c r="AC153" s="120"/>
      <c r="AD153" s="120"/>
      <c r="AE153" s="120"/>
    </row>
    <row r="154" spans="1:31" s="78" customFormat="1" ht="21" x14ac:dyDescent="0.25">
      <c r="A154" s="69"/>
      <c r="B154" s="54"/>
      <c r="C154" s="55"/>
      <c r="D154" s="56"/>
      <c r="E154" s="55"/>
      <c r="F154" s="70"/>
      <c r="G154" s="71"/>
      <c r="H154" s="56"/>
      <c r="I154" s="72"/>
      <c r="J154" s="56">
        <f t="shared" ref="J154:J178" si="8">D154-H154</f>
        <v>0</v>
      </c>
      <c r="K154" s="72"/>
      <c r="L154" s="56">
        <f t="shared" si="7"/>
        <v>0</v>
      </c>
      <c r="M154" s="55" t="s">
        <v>51</v>
      </c>
      <c r="N154" s="73"/>
      <c r="O154" s="73"/>
      <c r="P154" s="74"/>
      <c r="Q154" s="74"/>
      <c r="R154" s="74"/>
      <c r="S154" s="74"/>
      <c r="T154" s="74"/>
      <c r="U154" s="74"/>
      <c r="V154" s="74">
        <v>7100000</v>
      </c>
      <c r="W154" s="74"/>
      <c r="X154" s="75"/>
      <c r="Y154" s="75"/>
      <c r="Z154" s="79"/>
      <c r="AA154" s="76"/>
      <c r="AB154" s="77"/>
      <c r="AC154" s="77"/>
      <c r="AD154" s="77"/>
      <c r="AE154" s="77"/>
    </row>
    <row r="155" spans="1:31" s="78" customFormat="1" ht="21" x14ac:dyDescent="0.6">
      <c r="A155" s="69" t="s">
        <v>260</v>
      </c>
      <c r="B155" s="54">
        <v>222</v>
      </c>
      <c r="C155" s="55" t="s">
        <v>261</v>
      </c>
      <c r="D155" s="56">
        <v>666000</v>
      </c>
      <c r="E155" s="55" t="s">
        <v>262</v>
      </c>
      <c r="F155" s="70">
        <v>42704</v>
      </c>
      <c r="G155" s="71">
        <v>241119</v>
      </c>
      <c r="H155" s="56">
        <v>626040</v>
      </c>
      <c r="I155" s="72" t="s">
        <v>47</v>
      </c>
      <c r="J155" s="56">
        <f t="shared" si="8"/>
        <v>39960</v>
      </c>
      <c r="K155" s="61" t="s">
        <v>48</v>
      </c>
      <c r="L155" s="56">
        <f t="shared" si="7"/>
        <v>626040</v>
      </c>
      <c r="M155" s="55" t="s">
        <v>49</v>
      </c>
      <c r="N155" s="73"/>
      <c r="O155" s="150"/>
      <c r="P155" s="74"/>
      <c r="Q155" s="74"/>
      <c r="R155" s="74"/>
      <c r="S155" s="74"/>
      <c r="T155" s="74"/>
      <c r="U155" s="74"/>
      <c r="V155" s="74"/>
      <c r="W155" s="74"/>
      <c r="X155" s="73"/>
      <c r="Y155" s="73"/>
      <c r="Z155" s="79" t="s">
        <v>263</v>
      </c>
      <c r="AA155" s="76"/>
      <c r="AB155" s="77"/>
      <c r="AC155" s="77"/>
      <c r="AD155" s="77"/>
      <c r="AE155" s="77"/>
    </row>
    <row r="156" spans="1:31" s="78" customFormat="1" ht="21" x14ac:dyDescent="0.25">
      <c r="A156" s="69"/>
      <c r="B156" s="54"/>
      <c r="C156" s="55"/>
      <c r="D156" s="56"/>
      <c r="E156" s="55"/>
      <c r="F156" s="70"/>
      <c r="G156" s="55"/>
      <c r="H156" s="56"/>
      <c r="I156" s="72"/>
      <c r="J156" s="56">
        <f t="shared" si="8"/>
        <v>0</v>
      </c>
      <c r="K156" s="72"/>
      <c r="L156" s="56">
        <f t="shared" si="7"/>
        <v>0</v>
      </c>
      <c r="M156" s="55" t="s">
        <v>51</v>
      </c>
      <c r="N156" s="73"/>
      <c r="O156" s="150"/>
      <c r="P156" s="74"/>
      <c r="Q156" s="74"/>
      <c r="R156" s="74"/>
      <c r="S156" s="74">
        <v>626040</v>
      </c>
      <c r="T156" s="74"/>
      <c r="U156" s="74"/>
      <c r="V156" s="74"/>
      <c r="W156" s="74"/>
      <c r="X156" s="73"/>
      <c r="Y156" s="73"/>
      <c r="Z156" s="79"/>
      <c r="AA156" s="76"/>
      <c r="AB156" s="77"/>
      <c r="AC156" s="77"/>
      <c r="AD156" s="77"/>
      <c r="AE156" s="77"/>
    </row>
    <row r="157" spans="1:31" s="78" customFormat="1" ht="21" x14ac:dyDescent="0.6">
      <c r="A157" s="69" t="s">
        <v>264</v>
      </c>
      <c r="B157" s="54">
        <v>1</v>
      </c>
      <c r="C157" s="55" t="s">
        <v>59</v>
      </c>
      <c r="D157" s="56">
        <v>946800</v>
      </c>
      <c r="E157" s="55" t="s">
        <v>265</v>
      </c>
      <c r="F157" s="70">
        <v>42769</v>
      </c>
      <c r="G157" s="71">
        <v>241185</v>
      </c>
      <c r="H157" s="56">
        <v>781500</v>
      </c>
      <c r="I157" s="72" t="s">
        <v>127</v>
      </c>
      <c r="J157" s="56">
        <f t="shared" si="8"/>
        <v>165300</v>
      </c>
      <c r="K157" s="61" t="s">
        <v>48</v>
      </c>
      <c r="L157" s="56">
        <f t="shared" si="7"/>
        <v>781500</v>
      </c>
      <c r="M157" s="55" t="s">
        <v>49</v>
      </c>
      <c r="N157" s="73"/>
      <c r="O157" s="73"/>
      <c r="P157" s="74"/>
      <c r="Q157" s="74"/>
      <c r="R157" s="74"/>
      <c r="S157" s="74"/>
      <c r="T157" s="74"/>
      <c r="U157" s="74"/>
      <c r="V157" s="74"/>
      <c r="W157" s="74"/>
      <c r="X157" s="73"/>
      <c r="Y157" s="73"/>
      <c r="Z157" s="79" t="s">
        <v>266</v>
      </c>
      <c r="AA157" s="76"/>
      <c r="AB157" s="77"/>
      <c r="AC157" s="77"/>
      <c r="AD157" s="77"/>
      <c r="AE157" s="77"/>
    </row>
    <row r="158" spans="1:31" s="78" customFormat="1" ht="21" x14ac:dyDescent="0.25">
      <c r="A158" s="69"/>
      <c r="B158" s="54"/>
      <c r="C158" s="55"/>
      <c r="D158" s="56"/>
      <c r="E158" s="55"/>
      <c r="F158" s="70"/>
      <c r="G158" s="55"/>
      <c r="H158" s="56"/>
      <c r="I158" s="72"/>
      <c r="J158" s="56">
        <f t="shared" si="8"/>
        <v>0</v>
      </c>
      <c r="K158" s="72"/>
      <c r="L158" s="56">
        <f t="shared" si="7"/>
        <v>0</v>
      </c>
      <c r="M158" s="55" t="s">
        <v>51</v>
      </c>
      <c r="N158" s="73"/>
      <c r="O158" s="73"/>
      <c r="P158" s="74"/>
      <c r="Q158" s="74"/>
      <c r="R158" s="74"/>
      <c r="S158" s="74"/>
      <c r="T158" s="74"/>
      <c r="U158" s="74">
        <v>781500</v>
      </c>
      <c r="V158" s="74"/>
      <c r="W158" s="74"/>
      <c r="X158" s="73"/>
      <c r="Y158" s="73"/>
      <c r="Z158" s="92"/>
      <c r="AA158" s="76"/>
      <c r="AB158" s="77"/>
      <c r="AC158" s="77"/>
      <c r="AD158" s="77"/>
      <c r="AE158" s="77"/>
    </row>
    <row r="159" spans="1:31" s="78" customFormat="1" ht="21" x14ac:dyDescent="0.6">
      <c r="A159" s="69" t="s">
        <v>267</v>
      </c>
      <c r="B159" s="54">
        <v>1</v>
      </c>
      <c r="C159" s="55" t="s">
        <v>59</v>
      </c>
      <c r="D159" s="56">
        <v>413500</v>
      </c>
      <c r="E159" s="55" t="s">
        <v>265</v>
      </c>
      <c r="F159" s="70">
        <v>42769</v>
      </c>
      <c r="G159" s="71">
        <v>241185</v>
      </c>
      <c r="H159" s="56">
        <v>405800</v>
      </c>
      <c r="I159" s="72" t="s">
        <v>127</v>
      </c>
      <c r="J159" s="56">
        <f t="shared" si="8"/>
        <v>7700</v>
      </c>
      <c r="K159" s="61" t="s">
        <v>48</v>
      </c>
      <c r="L159" s="56">
        <f t="shared" si="7"/>
        <v>405800</v>
      </c>
      <c r="M159" s="55" t="s">
        <v>49</v>
      </c>
      <c r="N159" s="73"/>
      <c r="O159" s="73"/>
      <c r="P159" s="74"/>
      <c r="Q159" s="74"/>
      <c r="R159" s="74"/>
      <c r="S159" s="74"/>
      <c r="T159" s="74"/>
      <c r="U159" s="74"/>
      <c r="V159" s="74"/>
      <c r="W159" s="74"/>
      <c r="X159" s="73"/>
      <c r="Y159" s="73"/>
      <c r="Z159" s="79" t="s">
        <v>266</v>
      </c>
      <c r="AA159" s="76"/>
      <c r="AB159" s="77"/>
      <c r="AC159" s="77"/>
      <c r="AD159" s="77"/>
      <c r="AE159" s="77"/>
    </row>
    <row r="160" spans="1:31" s="78" customFormat="1" ht="21" x14ac:dyDescent="0.25">
      <c r="A160" s="69"/>
      <c r="B160" s="54"/>
      <c r="C160" s="55"/>
      <c r="D160" s="56"/>
      <c r="E160" s="55"/>
      <c r="F160" s="70"/>
      <c r="G160" s="55"/>
      <c r="H160" s="56"/>
      <c r="I160" s="72"/>
      <c r="J160" s="56">
        <f t="shared" si="8"/>
        <v>0</v>
      </c>
      <c r="K160" s="72"/>
      <c r="L160" s="56">
        <f t="shared" si="7"/>
        <v>0</v>
      </c>
      <c r="M160" s="55" t="s">
        <v>51</v>
      </c>
      <c r="N160" s="73"/>
      <c r="O160" s="73"/>
      <c r="P160" s="74"/>
      <c r="Q160" s="74"/>
      <c r="R160" s="74"/>
      <c r="S160" s="74"/>
      <c r="T160" s="74"/>
      <c r="U160" s="74">
        <v>405800</v>
      </c>
      <c r="V160" s="74"/>
      <c r="W160" s="74"/>
      <c r="X160" s="73"/>
      <c r="Y160" s="73"/>
      <c r="Z160" s="79"/>
      <c r="AA160" s="76"/>
      <c r="AB160" s="77"/>
      <c r="AC160" s="77"/>
      <c r="AD160" s="77"/>
      <c r="AE160" s="77"/>
    </row>
    <row r="161" spans="1:31" s="163" customFormat="1" ht="21" x14ac:dyDescent="0.6">
      <c r="A161" s="151" t="s">
        <v>268</v>
      </c>
      <c r="B161" s="152">
        <v>1</v>
      </c>
      <c r="C161" s="153" t="s">
        <v>59</v>
      </c>
      <c r="D161" s="154">
        <v>9000000</v>
      </c>
      <c r="E161" s="153"/>
      <c r="F161" s="155"/>
      <c r="G161" s="153"/>
      <c r="H161" s="154"/>
      <c r="I161" s="156" t="s">
        <v>127</v>
      </c>
      <c r="J161" s="154">
        <f t="shared" si="8"/>
        <v>9000000</v>
      </c>
      <c r="K161" s="157" t="s">
        <v>269</v>
      </c>
      <c r="L161" s="154">
        <f t="shared" si="7"/>
        <v>0</v>
      </c>
      <c r="M161" s="153" t="s">
        <v>49</v>
      </c>
      <c r="N161" s="158"/>
      <c r="O161" s="158"/>
      <c r="P161" s="159"/>
      <c r="Q161" s="159"/>
      <c r="R161" s="159"/>
      <c r="S161" s="159"/>
      <c r="T161" s="159"/>
      <c r="U161" s="159"/>
      <c r="V161" s="159"/>
      <c r="W161" s="159"/>
      <c r="X161" s="158"/>
      <c r="Y161" s="158"/>
      <c r="Z161" s="160" t="s">
        <v>270</v>
      </c>
      <c r="AA161" s="161"/>
      <c r="AB161" s="162"/>
      <c r="AC161" s="162"/>
      <c r="AD161" s="162"/>
      <c r="AE161" s="162"/>
    </row>
    <row r="162" spans="1:31" s="78" customFormat="1" ht="21" x14ac:dyDescent="0.25">
      <c r="A162" s="69"/>
      <c r="B162" s="54"/>
      <c r="C162" s="55"/>
      <c r="D162" s="56"/>
      <c r="E162" s="55"/>
      <c r="F162" s="70"/>
      <c r="G162" s="71"/>
      <c r="H162" s="56"/>
      <c r="I162" s="72"/>
      <c r="J162" s="56">
        <f t="shared" si="8"/>
        <v>0</v>
      </c>
      <c r="K162" s="72"/>
      <c r="L162" s="56">
        <f t="shared" si="7"/>
        <v>0</v>
      </c>
      <c r="M162" s="55" t="s">
        <v>51</v>
      </c>
      <c r="N162" s="73"/>
      <c r="O162" s="73"/>
      <c r="P162" s="74"/>
      <c r="Q162" s="74"/>
      <c r="R162" s="74"/>
      <c r="S162" s="74"/>
      <c r="T162" s="74"/>
      <c r="U162" s="74"/>
      <c r="V162" s="74"/>
      <c r="W162" s="74"/>
      <c r="X162" s="73"/>
      <c r="Y162" s="73"/>
      <c r="Z162" s="79"/>
      <c r="AA162" s="76"/>
      <c r="AB162" s="77"/>
      <c r="AC162" s="77"/>
      <c r="AD162" s="77"/>
      <c r="AE162" s="77"/>
    </row>
    <row r="163" spans="1:31" s="78" customFormat="1" ht="21" x14ac:dyDescent="0.6">
      <c r="A163" s="69" t="s">
        <v>271</v>
      </c>
      <c r="B163" s="54">
        <v>16</v>
      </c>
      <c r="C163" s="55" t="s">
        <v>59</v>
      </c>
      <c r="D163" s="56">
        <v>4800000</v>
      </c>
      <c r="E163" s="55" t="s">
        <v>272</v>
      </c>
      <c r="F163" s="70">
        <v>42773</v>
      </c>
      <c r="G163" s="71">
        <v>241220</v>
      </c>
      <c r="H163" s="56">
        <v>3200000</v>
      </c>
      <c r="I163" s="72" t="s">
        <v>127</v>
      </c>
      <c r="J163" s="56">
        <f t="shared" si="8"/>
        <v>1600000</v>
      </c>
      <c r="K163" s="61" t="s">
        <v>48</v>
      </c>
      <c r="L163" s="56">
        <f t="shared" si="7"/>
        <v>3200000</v>
      </c>
      <c r="M163" s="55" t="s">
        <v>49</v>
      </c>
      <c r="N163" s="73"/>
      <c r="O163" s="73"/>
      <c r="P163" s="74"/>
      <c r="Q163" s="74"/>
      <c r="R163" s="74"/>
      <c r="S163" s="74"/>
      <c r="T163" s="74"/>
      <c r="U163" s="74"/>
      <c r="V163" s="74"/>
      <c r="W163" s="74"/>
      <c r="X163" s="73"/>
      <c r="Y163" s="73"/>
      <c r="Z163" s="79" t="s">
        <v>273</v>
      </c>
      <c r="AA163" s="76"/>
      <c r="AB163" s="77"/>
      <c r="AC163" s="77"/>
      <c r="AD163" s="77"/>
      <c r="AE163" s="77"/>
    </row>
    <row r="164" spans="1:31" s="78" customFormat="1" ht="21" x14ac:dyDescent="0.25">
      <c r="A164" s="69"/>
      <c r="B164" s="54"/>
      <c r="C164" s="55"/>
      <c r="D164" s="56"/>
      <c r="E164" s="55"/>
      <c r="F164" s="70"/>
      <c r="G164" s="55"/>
      <c r="H164" s="56"/>
      <c r="I164" s="72"/>
      <c r="J164" s="56">
        <f t="shared" si="8"/>
        <v>0</v>
      </c>
      <c r="K164" s="72"/>
      <c r="L164" s="56">
        <f t="shared" si="7"/>
        <v>0</v>
      </c>
      <c r="M164" s="55" t="s">
        <v>51</v>
      </c>
      <c r="N164" s="73"/>
      <c r="O164" s="73"/>
      <c r="P164" s="74"/>
      <c r="Q164" s="74"/>
      <c r="R164" s="74"/>
      <c r="S164" s="74"/>
      <c r="T164" s="74"/>
      <c r="U164" s="74">
        <v>3200000</v>
      </c>
      <c r="V164" s="74"/>
      <c r="W164" s="74"/>
      <c r="X164" s="73"/>
      <c r="Y164" s="73"/>
      <c r="Z164" s="79"/>
      <c r="AA164" s="76"/>
      <c r="AB164" s="77"/>
      <c r="AC164" s="77"/>
      <c r="AD164" s="77"/>
      <c r="AE164" s="77"/>
    </row>
    <row r="165" spans="1:31" s="121" customFormat="1" ht="21" x14ac:dyDescent="0.6">
      <c r="A165" s="164" t="s">
        <v>274</v>
      </c>
      <c r="B165" s="109">
        <v>8</v>
      </c>
      <c r="C165" s="110" t="s">
        <v>59</v>
      </c>
      <c r="D165" s="111">
        <v>1600000</v>
      </c>
      <c r="E165" s="55" t="s">
        <v>275</v>
      </c>
      <c r="F165" s="112">
        <v>42823</v>
      </c>
      <c r="G165" s="113">
        <v>241240</v>
      </c>
      <c r="H165" s="111">
        <v>1588000</v>
      </c>
      <c r="I165" s="114" t="s">
        <v>47</v>
      </c>
      <c r="J165" s="111">
        <f t="shared" si="8"/>
        <v>12000</v>
      </c>
      <c r="K165" s="149" t="s">
        <v>48</v>
      </c>
      <c r="L165" s="111">
        <f t="shared" si="7"/>
        <v>1588000</v>
      </c>
      <c r="M165" s="110" t="s">
        <v>49</v>
      </c>
      <c r="N165" s="115"/>
      <c r="O165" s="115"/>
      <c r="P165" s="116"/>
      <c r="Q165" s="116"/>
      <c r="R165" s="116"/>
      <c r="S165" s="116"/>
      <c r="T165" s="116"/>
      <c r="U165" s="116"/>
      <c r="V165" s="116"/>
      <c r="W165" s="116"/>
      <c r="X165" s="115"/>
      <c r="Y165" s="115"/>
      <c r="Z165" s="118" t="s">
        <v>276</v>
      </c>
      <c r="AA165" s="119"/>
      <c r="AB165" s="120"/>
      <c r="AC165" s="120"/>
      <c r="AD165" s="120"/>
      <c r="AE165" s="120"/>
    </row>
    <row r="166" spans="1:31" s="78" customFormat="1" ht="21" x14ac:dyDescent="0.25">
      <c r="A166" s="69"/>
      <c r="B166" s="54"/>
      <c r="C166" s="55"/>
      <c r="D166" s="56"/>
      <c r="E166" s="55"/>
      <c r="F166" s="70"/>
      <c r="G166" s="55"/>
      <c r="H166" s="56"/>
      <c r="I166" s="72"/>
      <c r="J166" s="56">
        <f t="shared" si="8"/>
        <v>0</v>
      </c>
      <c r="K166" s="72"/>
      <c r="L166" s="56">
        <f t="shared" si="7"/>
        <v>0</v>
      </c>
      <c r="M166" s="55" t="s">
        <v>51</v>
      </c>
      <c r="N166" s="73"/>
      <c r="O166" s="73"/>
      <c r="P166" s="74"/>
      <c r="Q166" s="74"/>
      <c r="R166" s="74"/>
      <c r="S166" s="74"/>
      <c r="T166" s="74"/>
      <c r="U166" s="74"/>
      <c r="V166" s="74"/>
      <c r="W166" s="74">
        <v>1588000</v>
      </c>
      <c r="X166" s="73"/>
      <c r="Y166" s="73"/>
      <c r="Z166" s="92"/>
      <c r="AA166" s="76"/>
      <c r="AB166" s="77"/>
      <c r="AC166" s="77"/>
      <c r="AD166" s="77"/>
      <c r="AE166" s="77"/>
    </row>
    <row r="167" spans="1:31" s="78" customFormat="1" ht="21" x14ac:dyDescent="0.6">
      <c r="A167" s="69" t="s">
        <v>277</v>
      </c>
      <c r="B167" s="54">
        <v>15</v>
      </c>
      <c r="C167" s="55" t="s">
        <v>59</v>
      </c>
      <c r="D167" s="56">
        <v>1575000</v>
      </c>
      <c r="E167" s="55" t="s">
        <v>278</v>
      </c>
      <c r="F167" s="70">
        <v>42704</v>
      </c>
      <c r="G167" s="71">
        <v>21973</v>
      </c>
      <c r="H167" s="56">
        <v>1500000</v>
      </c>
      <c r="I167" s="72" t="s">
        <v>47</v>
      </c>
      <c r="J167" s="56">
        <f t="shared" si="8"/>
        <v>75000</v>
      </c>
      <c r="K167" s="61" t="s">
        <v>48</v>
      </c>
      <c r="L167" s="56">
        <f t="shared" si="7"/>
        <v>1500000</v>
      </c>
      <c r="M167" s="55" t="s">
        <v>49</v>
      </c>
      <c r="N167" s="73"/>
      <c r="O167" s="73"/>
      <c r="P167" s="74"/>
      <c r="Q167" s="74"/>
      <c r="R167" s="74"/>
      <c r="S167" s="74"/>
      <c r="T167" s="74"/>
      <c r="U167" s="74"/>
      <c r="V167" s="74"/>
      <c r="W167" s="74"/>
      <c r="X167" s="73"/>
      <c r="Y167" s="73"/>
      <c r="Z167" s="79" t="s">
        <v>279</v>
      </c>
      <c r="AA167" s="76"/>
      <c r="AB167" s="77"/>
      <c r="AC167" s="77"/>
      <c r="AD167" s="77"/>
      <c r="AE167" s="77"/>
    </row>
    <row r="168" spans="1:31" s="78" customFormat="1" ht="21" x14ac:dyDescent="0.25">
      <c r="A168" s="69"/>
      <c r="B168" s="54"/>
      <c r="C168" s="55"/>
      <c r="D168" s="56"/>
      <c r="E168" s="55"/>
      <c r="F168" s="70"/>
      <c r="G168" s="55"/>
      <c r="H168" s="56"/>
      <c r="I168" s="72"/>
      <c r="J168" s="56">
        <f t="shared" si="8"/>
        <v>0</v>
      </c>
      <c r="K168" s="72"/>
      <c r="L168" s="56">
        <f t="shared" si="7"/>
        <v>0</v>
      </c>
      <c r="M168" s="55" t="s">
        <v>51</v>
      </c>
      <c r="N168" s="73"/>
      <c r="O168" s="73"/>
      <c r="P168" s="74"/>
      <c r="Q168" s="74"/>
      <c r="R168" s="74"/>
      <c r="S168" s="74">
        <v>1500000</v>
      </c>
      <c r="T168" s="74"/>
      <c r="U168" s="74"/>
      <c r="V168" s="74"/>
      <c r="W168" s="74"/>
      <c r="X168" s="73"/>
      <c r="Y168" s="73"/>
      <c r="Z168" s="79"/>
      <c r="AA168" s="76"/>
      <c r="AB168" s="77"/>
      <c r="AC168" s="77"/>
      <c r="AD168" s="77"/>
      <c r="AE168" s="77"/>
    </row>
    <row r="169" spans="1:31" s="78" customFormat="1" ht="21" x14ac:dyDescent="0.6">
      <c r="A169" s="69" t="s">
        <v>280</v>
      </c>
      <c r="B169" s="54">
        <v>2</v>
      </c>
      <c r="C169" s="55" t="s">
        <v>45</v>
      </c>
      <c r="D169" s="56">
        <v>35800</v>
      </c>
      <c r="E169" s="55" t="s">
        <v>281</v>
      </c>
      <c r="F169" s="70">
        <v>42670</v>
      </c>
      <c r="G169" s="71">
        <v>241025</v>
      </c>
      <c r="H169" s="56">
        <v>35000</v>
      </c>
      <c r="I169" s="72" t="s">
        <v>68</v>
      </c>
      <c r="J169" s="56">
        <f t="shared" si="8"/>
        <v>800</v>
      </c>
      <c r="K169" s="61" t="s">
        <v>48</v>
      </c>
      <c r="L169" s="56">
        <f t="shared" si="7"/>
        <v>35000</v>
      </c>
      <c r="M169" s="55" t="s">
        <v>49</v>
      </c>
      <c r="N169" s="73"/>
      <c r="O169" s="73"/>
      <c r="P169" s="74"/>
      <c r="Q169" s="74"/>
      <c r="R169" s="74"/>
      <c r="S169" s="74"/>
      <c r="T169" s="74"/>
      <c r="U169" s="74"/>
      <c r="V169" s="74"/>
      <c r="W169" s="74"/>
      <c r="X169" s="73"/>
      <c r="Y169" s="73"/>
      <c r="Z169" s="79" t="s">
        <v>282</v>
      </c>
      <c r="AA169" s="76"/>
      <c r="AB169" s="77"/>
      <c r="AC169" s="77"/>
      <c r="AD169" s="77"/>
      <c r="AE169" s="77"/>
    </row>
    <row r="170" spans="1:31" s="78" customFormat="1" ht="21" x14ac:dyDescent="0.25">
      <c r="A170" s="69"/>
      <c r="B170" s="54"/>
      <c r="C170" s="55"/>
      <c r="D170" s="56"/>
      <c r="E170" s="55"/>
      <c r="F170" s="70"/>
      <c r="G170" s="71"/>
      <c r="H170" s="56"/>
      <c r="I170" s="72"/>
      <c r="J170" s="56">
        <f t="shared" si="8"/>
        <v>0</v>
      </c>
      <c r="K170" s="72"/>
      <c r="L170" s="56">
        <f t="shared" si="7"/>
        <v>0</v>
      </c>
      <c r="M170" s="55" t="s">
        <v>51</v>
      </c>
      <c r="N170" s="73"/>
      <c r="O170" s="73"/>
      <c r="P170" s="74">
        <v>35000</v>
      </c>
      <c r="Q170" s="74"/>
      <c r="R170" s="74"/>
      <c r="S170" s="74"/>
      <c r="T170" s="74"/>
      <c r="U170" s="74"/>
      <c r="V170" s="74"/>
      <c r="W170" s="74"/>
      <c r="X170" s="73"/>
      <c r="Y170" s="73"/>
      <c r="Z170" s="92"/>
      <c r="AA170" s="76"/>
      <c r="AB170" s="77"/>
      <c r="AC170" s="77"/>
      <c r="AD170" s="77"/>
      <c r="AE170" s="77"/>
    </row>
    <row r="171" spans="1:31" s="78" customFormat="1" ht="21" x14ac:dyDescent="0.25">
      <c r="A171" s="69" t="s">
        <v>283</v>
      </c>
      <c r="B171" s="54">
        <v>2</v>
      </c>
      <c r="C171" s="55" t="s">
        <v>45</v>
      </c>
      <c r="D171" s="56">
        <v>100000</v>
      </c>
      <c r="E171" s="55" t="s">
        <v>284</v>
      </c>
      <c r="F171" s="70">
        <v>42683</v>
      </c>
      <c r="G171" s="165">
        <v>241039</v>
      </c>
      <c r="H171" s="56">
        <v>69550</v>
      </c>
      <c r="I171" s="72" t="s">
        <v>68</v>
      </c>
      <c r="J171" s="56">
        <f t="shared" si="8"/>
        <v>30450</v>
      </c>
      <c r="K171" s="72" t="s">
        <v>48</v>
      </c>
      <c r="L171" s="56">
        <f t="shared" si="7"/>
        <v>69550</v>
      </c>
      <c r="M171" s="55" t="s">
        <v>49</v>
      </c>
      <c r="N171" s="73"/>
      <c r="O171" s="73"/>
      <c r="P171" s="74"/>
      <c r="Q171" s="74"/>
      <c r="R171" s="74"/>
      <c r="S171" s="74"/>
      <c r="T171" s="74"/>
      <c r="U171" s="74"/>
      <c r="V171" s="74"/>
      <c r="W171" s="74"/>
      <c r="X171" s="73"/>
      <c r="Y171" s="73"/>
      <c r="Z171" s="79" t="s">
        <v>285</v>
      </c>
      <c r="AA171" s="76"/>
      <c r="AB171" s="77"/>
      <c r="AC171" s="77"/>
      <c r="AD171" s="77"/>
      <c r="AE171" s="77"/>
    </row>
    <row r="172" spans="1:31" s="78" customFormat="1" ht="21" x14ac:dyDescent="0.25">
      <c r="A172" s="69"/>
      <c r="B172" s="54"/>
      <c r="C172" s="55"/>
      <c r="D172" s="56"/>
      <c r="E172" s="55"/>
      <c r="F172" s="70"/>
      <c r="G172" s="55"/>
      <c r="H172" s="56"/>
      <c r="I172" s="72"/>
      <c r="J172" s="56">
        <f t="shared" si="8"/>
        <v>0</v>
      </c>
      <c r="K172" s="72"/>
      <c r="L172" s="56">
        <f t="shared" si="7"/>
        <v>0</v>
      </c>
      <c r="M172" s="55" t="s">
        <v>51</v>
      </c>
      <c r="N172" s="73"/>
      <c r="O172" s="73"/>
      <c r="P172" s="74">
        <v>69550</v>
      </c>
      <c r="Q172" s="74"/>
      <c r="R172" s="74"/>
      <c r="S172" s="74"/>
      <c r="T172" s="74"/>
      <c r="U172" s="74"/>
      <c r="V172" s="74"/>
      <c r="W172" s="74"/>
      <c r="X172" s="73"/>
      <c r="Y172" s="73"/>
      <c r="Z172" s="79"/>
      <c r="AA172" s="76"/>
      <c r="AB172" s="77"/>
      <c r="AC172" s="77"/>
      <c r="AD172" s="77"/>
      <c r="AE172" s="77"/>
    </row>
    <row r="173" spans="1:31" s="78" customFormat="1" ht="21" x14ac:dyDescent="0.6">
      <c r="A173" s="69" t="s">
        <v>286</v>
      </c>
      <c r="B173" s="54">
        <v>6</v>
      </c>
      <c r="C173" s="55" t="s">
        <v>157</v>
      </c>
      <c r="D173" s="56">
        <v>2310000</v>
      </c>
      <c r="E173" s="55" t="s">
        <v>287</v>
      </c>
      <c r="F173" s="70">
        <v>42712</v>
      </c>
      <c r="G173" s="71">
        <v>241128</v>
      </c>
      <c r="H173" s="56">
        <v>2268000</v>
      </c>
      <c r="I173" s="72" t="s">
        <v>127</v>
      </c>
      <c r="J173" s="56">
        <f t="shared" si="8"/>
        <v>42000</v>
      </c>
      <c r="K173" s="61" t="s">
        <v>48</v>
      </c>
      <c r="L173" s="56">
        <f t="shared" si="7"/>
        <v>2268000</v>
      </c>
      <c r="M173" s="55" t="s">
        <v>49</v>
      </c>
      <c r="N173" s="73"/>
      <c r="O173" s="73"/>
      <c r="P173" s="74"/>
      <c r="Q173" s="74"/>
      <c r="R173" s="74"/>
      <c r="S173" s="74"/>
      <c r="T173" s="74"/>
      <c r="U173" s="74"/>
      <c r="V173" s="74"/>
      <c r="W173" s="74"/>
      <c r="X173" s="73"/>
      <c r="Y173" s="73"/>
      <c r="Z173" s="79" t="s">
        <v>288</v>
      </c>
      <c r="AA173" s="76"/>
      <c r="AB173" s="77"/>
      <c r="AC173" s="77"/>
      <c r="AD173" s="77"/>
      <c r="AE173" s="77"/>
    </row>
    <row r="174" spans="1:31" s="78" customFormat="1" ht="18.75" customHeight="1" x14ac:dyDescent="0.25">
      <c r="A174" s="69"/>
      <c r="B174" s="54"/>
      <c r="C174" s="55"/>
      <c r="D174" s="56"/>
      <c r="E174" s="55"/>
      <c r="F174" s="70"/>
      <c r="G174" s="71"/>
      <c r="H174" s="56"/>
      <c r="I174" s="72"/>
      <c r="J174" s="56">
        <f t="shared" si="8"/>
        <v>0</v>
      </c>
      <c r="K174" s="72"/>
      <c r="L174" s="56">
        <f t="shared" si="7"/>
        <v>0</v>
      </c>
      <c r="M174" s="55" t="s">
        <v>51</v>
      </c>
      <c r="N174" s="73"/>
      <c r="O174" s="73"/>
      <c r="P174" s="74"/>
      <c r="Q174" s="74"/>
      <c r="R174" s="74"/>
      <c r="S174" s="74">
        <v>2268000</v>
      </c>
      <c r="T174" s="74"/>
      <c r="U174" s="74"/>
      <c r="V174" s="74"/>
      <c r="W174" s="74"/>
      <c r="X174" s="73"/>
      <c r="Y174" s="73"/>
      <c r="Z174" s="79"/>
      <c r="AA174" s="76"/>
      <c r="AB174" s="77"/>
      <c r="AC174" s="77"/>
      <c r="AD174" s="77"/>
      <c r="AE174" s="77"/>
    </row>
    <row r="175" spans="1:31" s="78" customFormat="1" ht="21" x14ac:dyDescent="0.6">
      <c r="A175" s="69" t="s">
        <v>289</v>
      </c>
      <c r="B175" s="54">
        <v>1</v>
      </c>
      <c r="C175" s="55" t="s">
        <v>59</v>
      </c>
      <c r="D175" s="56">
        <v>663500</v>
      </c>
      <c r="E175" s="55" t="s">
        <v>290</v>
      </c>
      <c r="F175" s="70">
        <v>42769</v>
      </c>
      <c r="G175" s="71">
        <v>241185</v>
      </c>
      <c r="H175" s="56">
        <v>662700</v>
      </c>
      <c r="I175" s="72" t="s">
        <v>127</v>
      </c>
      <c r="J175" s="56">
        <f t="shared" si="8"/>
        <v>800</v>
      </c>
      <c r="K175" s="61" t="s">
        <v>48</v>
      </c>
      <c r="L175" s="56">
        <f t="shared" si="7"/>
        <v>662700</v>
      </c>
      <c r="M175" s="55" t="s">
        <v>49</v>
      </c>
      <c r="N175" s="73"/>
      <c r="O175" s="73"/>
      <c r="P175" s="74"/>
      <c r="Q175" s="74"/>
      <c r="R175" s="74"/>
      <c r="S175" s="74"/>
      <c r="T175" s="74"/>
      <c r="U175" s="74"/>
      <c r="V175" s="74"/>
      <c r="W175" s="74"/>
      <c r="X175" s="73"/>
      <c r="Y175" s="73"/>
      <c r="Z175" s="79" t="s">
        <v>266</v>
      </c>
      <c r="AA175" s="76"/>
      <c r="AB175" s="77"/>
      <c r="AC175" s="77"/>
      <c r="AD175" s="77"/>
      <c r="AE175" s="77"/>
    </row>
    <row r="176" spans="1:31" s="78" customFormat="1" ht="21" x14ac:dyDescent="0.25">
      <c r="A176" s="69"/>
      <c r="B176" s="54"/>
      <c r="C176" s="55"/>
      <c r="D176" s="56"/>
      <c r="E176" s="55"/>
      <c r="F176" s="70"/>
      <c r="G176" s="55"/>
      <c r="H176" s="56"/>
      <c r="I176" s="72"/>
      <c r="J176" s="56">
        <f t="shared" si="8"/>
        <v>0</v>
      </c>
      <c r="K176" s="166"/>
      <c r="L176" s="56">
        <f t="shared" si="7"/>
        <v>0</v>
      </c>
      <c r="M176" s="55" t="s">
        <v>51</v>
      </c>
      <c r="N176" s="73"/>
      <c r="O176" s="73"/>
      <c r="P176" s="74"/>
      <c r="Q176" s="74"/>
      <c r="R176" s="74"/>
      <c r="S176" s="74"/>
      <c r="T176" s="74"/>
      <c r="U176" s="74">
        <v>662700</v>
      </c>
      <c r="V176" s="74"/>
      <c r="W176" s="74"/>
      <c r="X176" s="73"/>
      <c r="Y176" s="73"/>
      <c r="Z176" s="79"/>
      <c r="AA176" s="76"/>
      <c r="AB176" s="77"/>
      <c r="AC176" s="77"/>
      <c r="AD176" s="77"/>
      <c r="AE176" s="77"/>
    </row>
    <row r="177" spans="1:31" s="78" customFormat="1" ht="21" x14ac:dyDescent="0.6">
      <c r="A177" s="69" t="s">
        <v>291</v>
      </c>
      <c r="B177" s="54">
        <v>1</v>
      </c>
      <c r="C177" s="55" t="s">
        <v>59</v>
      </c>
      <c r="D177" s="56">
        <v>1150000</v>
      </c>
      <c r="E177" s="55" t="s">
        <v>292</v>
      </c>
      <c r="F177" s="70">
        <v>42803</v>
      </c>
      <c r="G177" s="71">
        <v>241176</v>
      </c>
      <c r="H177" s="56">
        <v>1150000</v>
      </c>
      <c r="I177" s="72" t="s">
        <v>127</v>
      </c>
      <c r="J177" s="56">
        <f t="shared" si="8"/>
        <v>0</v>
      </c>
      <c r="K177" s="61" t="s">
        <v>48</v>
      </c>
      <c r="L177" s="56">
        <f t="shared" si="7"/>
        <v>1150000</v>
      </c>
      <c r="M177" s="55" t="s">
        <v>49</v>
      </c>
      <c r="N177" s="73"/>
      <c r="O177" s="73"/>
      <c r="P177" s="74"/>
      <c r="Q177" s="74"/>
      <c r="R177" s="74"/>
      <c r="S177" s="74"/>
      <c r="T177" s="74"/>
      <c r="U177" s="74"/>
      <c r="V177" s="74"/>
      <c r="W177" s="74"/>
      <c r="X177" s="73"/>
      <c r="Y177" s="73"/>
      <c r="Z177" s="79" t="s">
        <v>293</v>
      </c>
      <c r="AA177" s="76"/>
      <c r="AB177" s="77"/>
      <c r="AC177" s="77"/>
      <c r="AD177" s="77"/>
      <c r="AE177" s="77"/>
    </row>
    <row r="178" spans="1:31" s="78" customFormat="1" ht="21" x14ac:dyDescent="0.25">
      <c r="A178" s="69"/>
      <c r="B178" s="54"/>
      <c r="C178" s="55"/>
      <c r="D178" s="56"/>
      <c r="E178" s="55"/>
      <c r="F178" s="70"/>
      <c r="G178" s="71"/>
      <c r="H178" s="56"/>
      <c r="I178" s="72"/>
      <c r="J178" s="56">
        <f t="shared" si="8"/>
        <v>0</v>
      </c>
      <c r="K178" s="72"/>
      <c r="L178" s="56">
        <f t="shared" si="7"/>
        <v>0</v>
      </c>
      <c r="M178" s="55" t="s">
        <v>51</v>
      </c>
      <c r="N178" s="73"/>
      <c r="O178" s="73"/>
      <c r="P178" s="74"/>
      <c r="Q178" s="74"/>
      <c r="R178" s="74"/>
      <c r="S178" s="74"/>
      <c r="T178" s="74">
        <v>1150000</v>
      </c>
      <c r="U178" s="74"/>
      <c r="V178" s="74"/>
      <c r="W178" s="74"/>
      <c r="X178" s="73"/>
      <c r="Y178" s="73"/>
      <c r="Z178" s="79"/>
      <c r="AA178" s="76"/>
      <c r="AB178" s="77"/>
      <c r="AC178" s="77"/>
      <c r="AD178" s="77"/>
      <c r="AE178" s="77"/>
    </row>
    <row r="179" spans="1:31" s="107" customFormat="1" ht="21" x14ac:dyDescent="0.25">
      <c r="A179" s="94" t="s">
        <v>132</v>
      </c>
      <c r="B179" s="95"/>
      <c r="C179" s="96"/>
      <c r="D179" s="97">
        <f>SUM(D153:D178)</f>
        <v>30502600</v>
      </c>
      <c r="E179" s="96"/>
      <c r="F179" s="98"/>
      <c r="G179" s="96"/>
      <c r="H179" s="102">
        <f>SUM(H152:H178)</f>
        <v>19386590</v>
      </c>
      <c r="I179" s="100"/>
      <c r="J179" s="97">
        <f>SUM(J152:J178)</f>
        <v>11116010</v>
      </c>
      <c r="K179" s="100"/>
      <c r="L179" s="97">
        <f>SUM(L152:L178)</f>
        <v>19386590</v>
      </c>
      <c r="M179" s="96"/>
      <c r="N179" s="101"/>
      <c r="O179" s="101"/>
      <c r="P179" s="102"/>
      <c r="Q179" s="102"/>
      <c r="R179" s="102"/>
      <c r="S179" s="102"/>
      <c r="T179" s="102"/>
      <c r="U179" s="102"/>
      <c r="V179" s="102"/>
      <c r="W179" s="102"/>
      <c r="X179" s="103"/>
      <c r="Y179" s="103"/>
      <c r="Z179" s="104"/>
      <c r="AA179" s="105"/>
      <c r="AB179" s="106"/>
      <c r="AC179" s="106"/>
      <c r="AD179" s="106"/>
      <c r="AE179" s="106"/>
    </row>
    <row r="180" spans="1:31" s="179" customFormat="1" ht="21" x14ac:dyDescent="0.25">
      <c r="A180" s="167" t="s">
        <v>294</v>
      </c>
      <c r="B180" s="168"/>
      <c r="C180" s="169"/>
      <c r="D180" s="170">
        <f>SUM(D65+D149+D179)</f>
        <v>68751700</v>
      </c>
      <c r="E180" s="169"/>
      <c r="F180" s="171"/>
      <c r="G180" s="169"/>
      <c r="H180" s="172">
        <f>SUM(H179+H149+H65)</f>
        <v>57161974</v>
      </c>
      <c r="I180" s="173"/>
      <c r="J180" s="172">
        <f>SUM(J179+J149+J65)</f>
        <v>13776726</v>
      </c>
      <c r="K180" s="172"/>
      <c r="L180" s="172">
        <f>SUM(L179+L149+L65)</f>
        <v>57161974</v>
      </c>
      <c r="M180" s="169"/>
      <c r="N180" s="174"/>
      <c r="O180" s="174"/>
      <c r="P180" s="172"/>
      <c r="Q180" s="172"/>
      <c r="R180" s="172"/>
      <c r="S180" s="172"/>
      <c r="T180" s="172"/>
      <c r="U180" s="172"/>
      <c r="V180" s="172"/>
      <c r="W180" s="172"/>
      <c r="X180" s="175"/>
      <c r="Y180" s="175"/>
      <c r="Z180" s="176"/>
      <c r="AA180" s="177"/>
      <c r="AB180" s="178"/>
      <c r="AC180" s="178"/>
      <c r="AD180" s="178"/>
      <c r="AE180" s="178"/>
    </row>
    <row r="181" spans="1:31" s="30" customFormat="1" ht="21" x14ac:dyDescent="0.6">
      <c r="A181" s="30" t="s">
        <v>41</v>
      </c>
      <c r="D181" s="31"/>
      <c r="E181" s="32"/>
      <c r="F181" s="33"/>
      <c r="G181" s="32"/>
      <c r="H181" s="31"/>
      <c r="I181" s="34"/>
      <c r="J181" s="31"/>
      <c r="K181" s="34"/>
      <c r="L181" s="31"/>
      <c r="M181" s="35"/>
      <c r="N181" s="36"/>
      <c r="O181" s="36"/>
      <c r="P181" s="37"/>
      <c r="Q181" s="37"/>
      <c r="R181" s="37"/>
      <c r="S181" s="37"/>
      <c r="T181" s="37"/>
      <c r="U181" s="37"/>
      <c r="V181" s="37"/>
      <c r="W181" s="37"/>
      <c r="X181" s="36"/>
      <c r="Y181" s="36"/>
      <c r="Z181" s="38"/>
      <c r="AA181" s="39"/>
      <c r="AB181" s="40"/>
      <c r="AC181" s="40"/>
      <c r="AD181" s="40"/>
      <c r="AE181" s="40"/>
    </row>
    <row r="182" spans="1:31" s="52" customFormat="1" ht="21" x14ac:dyDescent="0.6">
      <c r="A182" s="41" t="s">
        <v>42</v>
      </c>
      <c r="B182" s="41"/>
      <c r="C182" s="41"/>
      <c r="D182" s="42"/>
      <c r="E182" s="43"/>
      <c r="F182" s="44"/>
      <c r="G182" s="43"/>
      <c r="H182" s="42"/>
      <c r="I182" s="45"/>
      <c r="J182" s="42"/>
      <c r="K182" s="45"/>
      <c r="L182" s="42"/>
      <c r="M182" s="46"/>
      <c r="N182" s="47"/>
      <c r="O182" s="47"/>
      <c r="P182" s="48"/>
      <c r="Q182" s="48"/>
      <c r="R182" s="48"/>
      <c r="S182" s="48"/>
      <c r="T182" s="48"/>
      <c r="U182" s="48"/>
      <c r="V182" s="48"/>
      <c r="W182" s="48"/>
      <c r="X182" s="47"/>
      <c r="Y182" s="47"/>
      <c r="Z182" s="49"/>
      <c r="AA182" s="50"/>
      <c r="AB182" s="51"/>
      <c r="AC182" s="51"/>
      <c r="AD182" s="51"/>
      <c r="AE182" s="51"/>
    </row>
    <row r="183" spans="1:31" s="90" customFormat="1" ht="42" x14ac:dyDescent="0.25">
      <c r="A183" s="69" t="s">
        <v>295</v>
      </c>
      <c r="B183" s="91">
        <v>1</v>
      </c>
      <c r="C183" s="81" t="s">
        <v>2</v>
      </c>
      <c r="D183" s="80">
        <v>7093900</v>
      </c>
      <c r="E183" s="81" t="s">
        <v>296</v>
      </c>
      <c r="F183" s="82">
        <v>42774</v>
      </c>
      <c r="G183" s="83">
        <v>241250</v>
      </c>
      <c r="H183" s="80">
        <v>6090000</v>
      </c>
      <c r="I183" s="84" t="s">
        <v>127</v>
      </c>
      <c r="J183" s="80">
        <f>D183-H183</f>
        <v>1003900</v>
      </c>
      <c r="K183" s="84" t="s">
        <v>48</v>
      </c>
      <c r="L183" s="80">
        <f>SUM(N184:Y184)</f>
        <v>6090000</v>
      </c>
      <c r="M183" s="81" t="s">
        <v>49</v>
      </c>
      <c r="N183" s="85"/>
      <c r="O183" s="85"/>
      <c r="P183" s="86"/>
      <c r="Q183" s="86"/>
      <c r="R183" s="86"/>
      <c r="S183" s="180" t="s">
        <v>297</v>
      </c>
      <c r="T183" s="180" t="s">
        <v>298</v>
      </c>
      <c r="U183" s="180" t="s">
        <v>299</v>
      </c>
      <c r="V183" s="86"/>
      <c r="W183" s="180" t="s">
        <v>300</v>
      </c>
      <c r="X183" s="87"/>
      <c r="Y183" s="181" t="s">
        <v>301</v>
      </c>
      <c r="Z183" s="79" t="s">
        <v>302</v>
      </c>
      <c r="AA183" s="88"/>
      <c r="AB183" s="89"/>
      <c r="AC183" s="89"/>
      <c r="AD183" s="89"/>
      <c r="AE183" s="89"/>
    </row>
    <row r="184" spans="1:31" s="90" customFormat="1" ht="21" x14ac:dyDescent="0.25">
      <c r="A184" s="69"/>
      <c r="B184" s="91"/>
      <c r="C184" s="81"/>
      <c r="D184" s="80"/>
      <c r="E184" s="81"/>
      <c r="F184" s="82"/>
      <c r="G184" s="81"/>
      <c r="H184" s="80"/>
      <c r="I184" s="84"/>
      <c r="J184" s="80">
        <f>D184-H184</f>
        <v>0</v>
      </c>
      <c r="K184" s="84"/>
      <c r="L184" s="80">
        <f>SUM(N185:Y185)</f>
        <v>0</v>
      </c>
      <c r="M184" s="81" t="s">
        <v>51</v>
      </c>
      <c r="N184" s="85"/>
      <c r="O184" s="85"/>
      <c r="P184" s="86"/>
      <c r="Q184" s="86"/>
      <c r="R184" s="86"/>
      <c r="S184" s="86">
        <v>1218000</v>
      </c>
      <c r="T184" s="86">
        <v>1218000</v>
      </c>
      <c r="U184" s="86">
        <v>1218000</v>
      </c>
      <c r="V184" s="86"/>
      <c r="W184" s="86">
        <v>1218000</v>
      </c>
      <c r="X184" s="87"/>
      <c r="Y184" s="86">
        <v>1218000</v>
      </c>
      <c r="Z184" s="79"/>
      <c r="AA184" s="88"/>
      <c r="AB184" s="89"/>
      <c r="AC184" s="89"/>
      <c r="AD184" s="89"/>
      <c r="AE184" s="89"/>
    </row>
    <row r="185" spans="1:31" s="107" customFormat="1" ht="21" x14ac:dyDescent="0.25">
      <c r="A185" s="94" t="s">
        <v>132</v>
      </c>
      <c r="B185" s="95"/>
      <c r="C185" s="96"/>
      <c r="D185" s="97">
        <f>SUM(D183:D184)</f>
        <v>7093900</v>
      </c>
      <c r="E185" s="96"/>
      <c r="F185" s="98"/>
      <c r="G185" s="96"/>
      <c r="H185" s="102">
        <f>SUM(H183:H184)</f>
        <v>6090000</v>
      </c>
      <c r="I185" s="100"/>
      <c r="J185" s="97">
        <f>SUM(J183:J184)</f>
        <v>1003900</v>
      </c>
      <c r="K185" s="100"/>
      <c r="L185" s="97">
        <f>SUM(L183:L184)</f>
        <v>6090000</v>
      </c>
      <c r="M185" s="96"/>
      <c r="N185" s="101"/>
      <c r="O185" s="101"/>
      <c r="P185" s="102"/>
      <c r="Q185" s="102"/>
      <c r="R185" s="102"/>
      <c r="S185" s="102"/>
      <c r="T185" s="102"/>
      <c r="U185" s="102"/>
      <c r="V185" s="102"/>
      <c r="W185" s="102"/>
      <c r="X185" s="103"/>
      <c r="Y185" s="103"/>
      <c r="Z185" s="104"/>
      <c r="AA185" s="105"/>
      <c r="AB185" s="106"/>
      <c r="AC185" s="106"/>
      <c r="AD185" s="106"/>
      <c r="AE185" s="106"/>
    </row>
    <row r="186" spans="1:31" s="30" customFormat="1" ht="21" x14ac:dyDescent="0.6">
      <c r="A186" s="30" t="s">
        <v>303</v>
      </c>
      <c r="D186" s="31"/>
      <c r="E186" s="32"/>
      <c r="F186" s="33"/>
      <c r="G186" s="32"/>
      <c r="H186" s="31"/>
      <c r="I186" s="34"/>
      <c r="J186" s="31"/>
      <c r="K186" s="34"/>
      <c r="L186" s="31"/>
      <c r="M186" s="35"/>
      <c r="N186" s="36"/>
      <c r="O186" s="36"/>
      <c r="P186" s="37"/>
      <c r="Q186" s="37"/>
      <c r="R186" s="37"/>
      <c r="S186" s="37"/>
      <c r="T186" s="37"/>
      <c r="U186" s="37"/>
      <c r="V186" s="37"/>
      <c r="W186" s="37"/>
      <c r="X186" s="36"/>
      <c r="Y186" s="36"/>
      <c r="Z186" s="38"/>
      <c r="AA186" s="39"/>
      <c r="AB186" s="40"/>
      <c r="AC186" s="40"/>
      <c r="AD186" s="40"/>
      <c r="AE186" s="40"/>
    </row>
    <row r="187" spans="1:31" s="52" customFormat="1" ht="21" x14ac:dyDescent="0.6">
      <c r="A187" s="41" t="s">
        <v>304</v>
      </c>
      <c r="B187" s="41"/>
      <c r="C187" s="41"/>
      <c r="D187" s="42"/>
      <c r="E187" s="43"/>
      <c r="F187" s="44"/>
      <c r="G187" s="43"/>
      <c r="H187" s="42"/>
      <c r="I187" s="45"/>
      <c r="J187" s="42"/>
      <c r="K187" s="45"/>
      <c r="L187" s="42"/>
      <c r="M187" s="46"/>
      <c r="N187" s="47"/>
      <c r="O187" s="47"/>
      <c r="P187" s="48"/>
      <c r="Q187" s="48"/>
      <c r="R187" s="48"/>
      <c r="S187" s="48"/>
      <c r="T187" s="48"/>
      <c r="U187" s="48"/>
      <c r="V187" s="48"/>
      <c r="W187" s="48"/>
      <c r="X187" s="47"/>
      <c r="Y187" s="47"/>
      <c r="Z187" s="49"/>
      <c r="AA187" s="50"/>
      <c r="AB187" s="51"/>
      <c r="AC187" s="51"/>
      <c r="AD187" s="51"/>
      <c r="AE187" s="51"/>
    </row>
    <row r="188" spans="1:31" s="78" customFormat="1" ht="42" x14ac:dyDescent="0.25">
      <c r="A188" s="69" t="s">
        <v>305</v>
      </c>
      <c r="B188" s="54">
        <v>1</v>
      </c>
      <c r="C188" s="55" t="s">
        <v>2</v>
      </c>
      <c r="D188" s="56">
        <v>61434200</v>
      </c>
      <c r="E188" s="55" t="s">
        <v>306</v>
      </c>
      <c r="F188" s="70" t="s">
        <v>307</v>
      </c>
      <c r="G188" s="55" t="s">
        <v>308</v>
      </c>
      <c r="H188" s="56">
        <v>61434200</v>
      </c>
      <c r="I188" s="72" t="s">
        <v>127</v>
      </c>
      <c r="J188" s="56">
        <f>D188-H188</f>
        <v>0</v>
      </c>
      <c r="K188" s="182" t="s">
        <v>246</v>
      </c>
      <c r="L188" s="56">
        <f>P189+S189+T189+V189</f>
        <v>87376600</v>
      </c>
      <c r="M188" s="55" t="s">
        <v>49</v>
      </c>
      <c r="N188" s="73"/>
      <c r="O188" s="73"/>
      <c r="P188" s="74"/>
      <c r="Q188" s="74"/>
      <c r="R188" s="74"/>
      <c r="S188" s="74"/>
      <c r="T188" s="74"/>
      <c r="U188" s="74"/>
      <c r="V188" s="74"/>
      <c r="W188" s="74"/>
      <c r="X188" s="73"/>
      <c r="Y188" s="75"/>
      <c r="Z188" s="79" t="s">
        <v>309</v>
      </c>
      <c r="AA188" s="76"/>
      <c r="AB188" s="77"/>
      <c r="AC188" s="77"/>
      <c r="AD188" s="77"/>
      <c r="AE188" s="77"/>
    </row>
    <row r="189" spans="1:31" s="78" customFormat="1" ht="21" x14ac:dyDescent="0.25">
      <c r="A189" s="69"/>
      <c r="B189" s="54"/>
      <c r="C189" s="55"/>
      <c r="D189" s="56"/>
      <c r="E189" s="55"/>
      <c r="F189" s="70"/>
      <c r="G189" s="55"/>
      <c r="H189" s="56"/>
      <c r="I189" s="72"/>
      <c r="J189" s="183"/>
      <c r="K189" s="184"/>
      <c r="L189" s="56">
        <f>SUM(N190:Y190)</f>
        <v>0</v>
      </c>
      <c r="M189" s="55" t="s">
        <v>51</v>
      </c>
      <c r="N189" s="73"/>
      <c r="O189" s="73"/>
      <c r="P189" s="74">
        <v>1611800</v>
      </c>
      <c r="Q189" s="74"/>
      <c r="R189" s="74"/>
      <c r="S189" s="74">
        <v>10260800</v>
      </c>
      <c r="T189" s="74">
        <f>9873600+14907200</f>
        <v>24780800</v>
      </c>
      <c r="U189" s="74"/>
      <c r="V189" s="74">
        <f>12390400+12390400+12390400+13552000</f>
        <v>50723200</v>
      </c>
      <c r="W189" s="74"/>
      <c r="X189" s="74">
        <v>8542600</v>
      </c>
      <c r="Y189" s="74"/>
      <c r="Z189" s="185"/>
      <c r="AA189" s="76"/>
      <c r="AB189" s="77"/>
      <c r="AC189" s="77"/>
      <c r="AD189" s="77"/>
      <c r="AE189" s="77"/>
    </row>
    <row r="190" spans="1:31" s="193" customFormat="1" ht="21" x14ac:dyDescent="0.25">
      <c r="A190" s="94" t="s">
        <v>132</v>
      </c>
      <c r="B190" s="186"/>
      <c r="C190" s="187"/>
      <c r="D190" s="102">
        <f>SUM(D188:D189)</f>
        <v>61434200</v>
      </c>
      <c r="E190" s="187"/>
      <c r="F190" s="188"/>
      <c r="G190" s="187"/>
      <c r="H190" s="102">
        <f>SUM(H188:H189)</f>
        <v>61434200</v>
      </c>
      <c r="I190" s="189"/>
      <c r="J190" s="102"/>
      <c r="K190" s="189"/>
      <c r="L190" s="102">
        <f>SUM(L188:L189)</f>
        <v>87376600</v>
      </c>
      <c r="M190" s="187"/>
      <c r="N190" s="101"/>
      <c r="O190" s="101"/>
      <c r="P190" s="102"/>
      <c r="Q190" s="102"/>
      <c r="R190" s="102"/>
      <c r="S190" s="102"/>
      <c r="T190" s="102"/>
      <c r="U190" s="102"/>
      <c r="V190" s="102"/>
      <c r="W190" s="102"/>
      <c r="X190" s="103"/>
      <c r="Y190" s="103"/>
      <c r="Z190" s="190"/>
      <c r="AA190" s="191"/>
      <c r="AB190" s="192"/>
      <c r="AC190" s="192"/>
      <c r="AD190" s="192"/>
      <c r="AE190" s="192"/>
    </row>
    <row r="191" spans="1:31" s="30" customFormat="1" ht="21" x14ac:dyDescent="0.6">
      <c r="A191" s="30" t="s">
        <v>310</v>
      </c>
      <c r="D191" s="31"/>
      <c r="E191" s="32"/>
      <c r="F191" s="33"/>
      <c r="G191" s="32"/>
      <c r="H191" s="31"/>
      <c r="I191" s="34"/>
      <c r="J191" s="31"/>
      <c r="K191" s="34"/>
      <c r="L191" s="31"/>
      <c r="M191" s="35"/>
      <c r="N191" s="36"/>
      <c r="O191" s="36"/>
      <c r="P191" s="37"/>
      <c r="Q191" s="37"/>
      <c r="R191" s="37"/>
      <c r="S191" s="37"/>
      <c r="T191" s="37"/>
      <c r="U191" s="37"/>
      <c r="V191" s="37"/>
      <c r="W191" s="37"/>
      <c r="X191" s="36"/>
      <c r="Y191" s="36"/>
      <c r="Z191" s="38"/>
      <c r="AA191" s="39"/>
      <c r="AB191" s="40"/>
      <c r="AC191" s="40"/>
      <c r="AD191" s="40"/>
      <c r="AE191" s="40"/>
    </row>
    <row r="192" spans="1:31" s="52" customFormat="1" ht="21" x14ac:dyDescent="0.6">
      <c r="A192" s="41" t="s">
        <v>133</v>
      </c>
      <c r="B192" s="41"/>
      <c r="C192" s="41"/>
      <c r="D192" s="42"/>
      <c r="E192" s="43"/>
      <c r="F192" s="44"/>
      <c r="G192" s="43"/>
      <c r="H192" s="42"/>
      <c r="I192" s="45"/>
      <c r="J192" s="42"/>
      <c r="K192" s="45"/>
      <c r="L192" s="42"/>
      <c r="M192" s="46"/>
      <c r="N192" s="47"/>
      <c r="O192" s="47"/>
      <c r="P192" s="48"/>
      <c r="Q192" s="48"/>
      <c r="R192" s="48"/>
      <c r="S192" s="48"/>
      <c r="T192" s="48"/>
      <c r="U192" s="48"/>
      <c r="V192" s="48"/>
      <c r="W192" s="48"/>
      <c r="X192" s="47"/>
      <c r="Y192" s="47"/>
      <c r="Z192" s="49"/>
      <c r="AA192" s="50"/>
      <c r="AB192" s="51"/>
      <c r="AC192" s="51"/>
      <c r="AD192" s="51"/>
      <c r="AE192" s="51"/>
    </row>
    <row r="193" spans="1:31" s="78" customFormat="1" ht="21" x14ac:dyDescent="0.25">
      <c r="A193" s="69" t="s">
        <v>311</v>
      </c>
      <c r="B193" s="54">
        <v>1</v>
      </c>
      <c r="C193" s="55" t="s">
        <v>201</v>
      </c>
      <c r="D193" s="56">
        <v>6476900</v>
      </c>
      <c r="E193" s="55" t="s">
        <v>312</v>
      </c>
      <c r="F193" s="70" t="s">
        <v>313</v>
      </c>
      <c r="G193" s="55" t="s">
        <v>314</v>
      </c>
      <c r="H193" s="56">
        <v>6476900</v>
      </c>
      <c r="I193" s="72" t="s">
        <v>127</v>
      </c>
      <c r="J193" s="183">
        <f>D193-H193</f>
        <v>0</v>
      </c>
      <c r="K193" s="184" t="s">
        <v>48</v>
      </c>
      <c r="L193" s="56">
        <f>SUM(M194:Y194)</f>
        <v>6476900</v>
      </c>
      <c r="M193" s="55" t="s">
        <v>49</v>
      </c>
      <c r="N193" s="73"/>
      <c r="O193" s="73"/>
      <c r="P193" s="74"/>
      <c r="Q193" s="74"/>
      <c r="R193" s="74"/>
      <c r="S193" s="74"/>
      <c r="T193" s="74"/>
      <c r="U193" s="74"/>
      <c r="V193" s="74"/>
      <c r="W193" s="74"/>
      <c r="X193" s="75"/>
      <c r="Y193" s="73"/>
      <c r="Z193" s="185" t="s">
        <v>315</v>
      </c>
      <c r="AA193" s="76"/>
      <c r="AB193" s="77"/>
      <c r="AC193" s="77"/>
      <c r="AD193" s="77"/>
      <c r="AE193" s="77"/>
    </row>
    <row r="194" spans="1:31" s="78" customFormat="1" ht="21" x14ac:dyDescent="0.25">
      <c r="A194" s="69" t="s">
        <v>316</v>
      </c>
      <c r="B194" s="54"/>
      <c r="C194" s="55"/>
      <c r="D194" s="56"/>
      <c r="E194" s="55"/>
      <c r="F194" s="70"/>
      <c r="G194" s="55"/>
      <c r="H194" s="56"/>
      <c r="I194" s="72"/>
      <c r="J194" s="183">
        <f t="shared" ref="J194:J205" si="9">D194-H194</f>
        <v>0</v>
      </c>
      <c r="K194" s="72"/>
      <c r="L194" s="56">
        <f>SUM(M195:Y195)</f>
        <v>0</v>
      </c>
      <c r="M194" s="55" t="s">
        <v>51</v>
      </c>
      <c r="N194" s="73"/>
      <c r="O194" s="73"/>
      <c r="P194" s="74"/>
      <c r="Q194" s="74"/>
      <c r="R194" s="74">
        <v>1943070</v>
      </c>
      <c r="S194" s="74">
        <v>971535</v>
      </c>
      <c r="T194" s="74"/>
      <c r="U194" s="74"/>
      <c r="V194" s="74">
        <v>1619225</v>
      </c>
      <c r="W194" s="74"/>
      <c r="X194" s="75"/>
      <c r="Y194" s="74">
        <v>1943070</v>
      </c>
      <c r="Z194" s="79"/>
      <c r="AA194" s="76"/>
      <c r="AB194" s="77"/>
      <c r="AC194" s="77"/>
      <c r="AD194" s="77"/>
      <c r="AE194" s="77"/>
    </row>
    <row r="195" spans="1:31" s="121" customFormat="1" ht="42" x14ac:dyDescent="0.25">
      <c r="A195" s="108" t="s">
        <v>317</v>
      </c>
      <c r="B195" s="109">
        <v>1</v>
      </c>
      <c r="C195" s="110" t="s">
        <v>2</v>
      </c>
      <c r="D195" s="111">
        <v>27639600</v>
      </c>
      <c r="E195" s="110" t="s">
        <v>318</v>
      </c>
      <c r="F195" s="112">
        <v>42842</v>
      </c>
      <c r="G195" s="113">
        <v>241438</v>
      </c>
      <c r="H195" s="111">
        <v>27600000</v>
      </c>
      <c r="I195" s="114" t="s">
        <v>127</v>
      </c>
      <c r="J195" s="194">
        <f t="shared" si="9"/>
        <v>39600</v>
      </c>
      <c r="K195" s="114" t="s">
        <v>246</v>
      </c>
      <c r="L195" s="111">
        <f>SUM(M196:Y196)</f>
        <v>0</v>
      </c>
      <c r="M195" s="110" t="s">
        <v>49</v>
      </c>
      <c r="N195" s="115"/>
      <c r="O195" s="115"/>
      <c r="P195" s="116" t="s">
        <v>319</v>
      </c>
      <c r="Q195" s="116" t="s">
        <v>320</v>
      </c>
      <c r="R195" s="116"/>
      <c r="S195" s="116"/>
      <c r="T195" s="116"/>
      <c r="U195" s="116"/>
      <c r="V195" s="116"/>
      <c r="W195" s="116"/>
      <c r="X195" s="117"/>
      <c r="Y195" s="116"/>
      <c r="Z195" s="118" t="s">
        <v>321</v>
      </c>
      <c r="AA195" s="119"/>
      <c r="AB195" s="120"/>
      <c r="AC195" s="120"/>
      <c r="AD195" s="120"/>
      <c r="AE195" s="120"/>
    </row>
    <row r="196" spans="1:31" s="78" customFormat="1" ht="21" x14ac:dyDescent="0.25">
      <c r="A196" s="69"/>
      <c r="B196" s="54"/>
      <c r="C196" s="55"/>
      <c r="D196" s="56"/>
      <c r="E196" s="55"/>
      <c r="F196" s="70"/>
      <c r="G196" s="55"/>
      <c r="H196" s="56"/>
      <c r="I196" s="72"/>
      <c r="J196" s="183">
        <f t="shared" si="9"/>
        <v>0</v>
      </c>
      <c r="K196" s="72"/>
      <c r="L196" s="56">
        <f>SUM(M197:Y197)</f>
        <v>0</v>
      </c>
      <c r="M196" s="55" t="s">
        <v>51</v>
      </c>
      <c r="N196" s="73"/>
      <c r="O196" s="73"/>
      <c r="P196" s="74"/>
      <c r="Q196" s="74"/>
      <c r="R196" s="74"/>
      <c r="S196" s="74"/>
      <c r="T196" s="74"/>
      <c r="U196" s="74"/>
      <c r="V196" s="74"/>
      <c r="W196" s="74"/>
      <c r="X196" s="75"/>
      <c r="Y196" s="74"/>
      <c r="Z196" s="79"/>
      <c r="AA196" s="76"/>
      <c r="AB196" s="77"/>
      <c r="AC196" s="77"/>
      <c r="AD196" s="77"/>
      <c r="AE196" s="77"/>
    </row>
    <row r="197" spans="1:31" s="78" customFormat="1" ht="21" x14ac:dyDescent="0.25">
      <c r="A197" s="69" t="s">
        <v>322</v>
      </c>
      <c r="B197" s="54">
        <v>1</v>
      </c>
      <c r="C197" s="55" t="s">
        <v>2</v>
      </c>
      <c r="D197" s="56">
        <v>11257800</v>
      </c>
      <c r="E197" s="55" t="s">
        <v>323</v>
      </c>
      <c r="F197" s="70">
        <v>42790</v>
      </c>
      <c r="G197" s="71">
        <v>241357</v>
      </c>
      <c r="H197" s="56">
        <v>9885000</v>
      </c>
      <c r="I197" s="72" t="s">
        <v>127</v>
      </c>
      <c r="J197" s="183">
        <f t="shared" si="9"/>
        <v>1372800</v>
      </c>
      <c r="K197" s="72" t="s">
        <v>246</v>
      </c>
      <c r="L197" s="56">
        <f>SUM(M198:Y198)</f>
        <v>3706875</v>
      </c>
      <c r="M197" s="81" t="s">
        <v>49</v>
      </c>
      <c r="N197" s="73"/>
      <c r="O197" s="73"/>
      <c r="P197" s="74"/>
      <c r="Q197" s="74"/>
      <c r="R197" s="74"/>
      <c r="S197" s="74"/>
      <c r="T197" s="74"/>
      <c r="U197" s="195" t="s">
        <v>324</v>
      </c>
      <c r="V197" s="74"/>
      <c r="W197" s="195" t="s">
        <v>325</v>
      </c>
      <c r="X197" s="196" t="s">
        <v>326</v>
      </c>
      <c r="Y197" s="74"/>
      <c r="Z197" s="79" t="s">
        <v>327</v>
      </c>
      <c r="AA197" s="76"/>
      <c r="AB197" s="77"/>
      <c r="AC197" s="77"/>
      <c r="AD197" s="77"/>
      <c r="AE197" s="77"/>
    </row>
    <row r="198" spans="1:31" s="78" customFormat="1" ht="21" x14ac:dyDescent="0.25">
      <c r="A198" s="69"/>
      <c r="B198" s="54"/>
      <c r="C198" s="55"/>
      <c r="D198" s="56"/>
      <c r="E198" s="55"/>
      <c r="F198" s="70"/>
      <c r="G198" s="55"/>
      <c r="H198" s="56"/>
      <c r="I198" s="72"/>
      <c r="J198" s="183">
        <f t="shared" si="9"/>
        <v>0</v>
      </c>
      <c r="K198" s="72"/>
      <c r="L198" s="56"/>
      <c r="M198" s="81" t="s">
        <v>51</v>
      </c>
      <c r="N198" s="73"/>
      <c r="O198" s="73"/>
      <c r="P198" s="74"/>
      <c r="Q198" s="74"/>
      <c r="R198" s="74"/>
      <c r="S198" s="74"/>
      <c r="T198" s="74"/>
      <c r="U198" s="74">
        <v>1235625</v>
      </c>
      <c r="V198" s="74"/>
      <c r="W198" s="74">
        <v>1235625</v>
      </c>
      <c r="X198" s="74">
        <v>1235625</v>
      </c>
      <c r="Y198" s="74"/>
      <c r="Z198" s="79">
        <v>8001018479</v>
      </c>
      <c r="AA198" s="76"/>
      <c r="AB198" s="77"/>
      <c r="AC198" s="77"/>
      <c r="AD198" s="77"/>
      <c r="AE198" s="77"/>
    </row>
    <row r="199" spans="1:31" s="90" customFormat="1" ht="22.5" customHeight="1" x14ac:dyDescent="0.25">
      <c r="A199" s="69" t="s">
        <v>328</v>
      </c>
      <c r="B199" s="91">
        <v>1</v>
      </c>
      <c r="C199" s="81" t="s">
        <v>2</v>
      </c>
      <c r="D199" s="80">
        <v>102931700</v>
      </c>
      <c r="E199" s="81" t="s">
        <v>329</v>
      </c>
      <c r="F199" s="82" t="s">
        <v>330</v>
      </c>
      <c r="G199" s="82" t="s">
        <v>331</v>
      </c>
      <c r="H199" s="86">
        <f>D199</f>
        <v>102931700</v>
      </c>
      <c r="I199" s="84" t="s">
        <v>127</v>
      </c>
      <c r="J199" s="183">
        <f t="shared" si="9"/>
        <v>0</v>
      </c>
      <c r="K199" s="197" t="s">
        <v>246</v>
      </c>
      <c r="L199" s="56">
        <f>SUM(M200:Y200)</f>
        <v>102931700</v>
      </c>
      <c r="M199" s="81" t="s">
        <v>49</v>
      </c>
      <c r="N199" s="86"/>
      <c r="O199" s="86">
        <v>6403678.7699999996</v>
      </c>
      <c r="P199" s="86">
        <v>11476500</v>
      </c>
      <c r="Q199" s="86">
        <v>16395000</v>
      </c>
      <c r="R199" s="86">
        <v>13116000</v>
      </c>
      <c r="S199" s="86">
        <v>16395000</v>
      </c>
      <c r="T199" s="86">
        <v>16395000</v>
      </c>
      <c r="U199" s="86">
        <v>16395000</v>
      </c>
      <c r="V199" s="86">
        <v>16395000</v>
      </c>
      <c r="W199" s="86">
        <v>7840700</v>
      </c>
      <c r="X199" s="87"/>
      <c r="Y199" s="87"/>
      <c r="Z199" s="198" t="s">
        <v>332</v>
      </c>
      <c r="AA199" s="88"/>
      <c r="AB199" s="89"/>
      <c r="AC199" s="89"/>
      <c r="AD199" s="89"/>
      <c r="AE199" s="89"/>
    </row>
    <row r="200" spans="1:31" s="90" customFormat="1" ht="22.5" customHeight="1" x14ac:dyDescent="0.25">
      <c r="A200" s="69"/>
      <c r="B200" s="91"/>
      <c r="C200" s="81"/>
      <c r="D200" s="80"/>
      <c r="E200" s="81"/>
      <c r="F200" s="82"/>
      <c r="G200" s="82"/>
      <c r="H200" s="86"/>
      <c r="I200" s="84"/>
      <c r="J200" s="183">
        <f t="shared" si="9"/>
        <v>0</v>
      </c>
      <c r="K200" s="197"/>
      <c r="L200" s="56">
        <f>SUM(M201:Y201)</f>
        <v>0</v>
      </c>
      <c r="M200" s="81" t="s">
        <v>51</v>
      </c>
      <c r="N200" s="86">
        <v>6403678.7699999996</v>
      </c>
      <c r="O200" s="85">
        <v>11476500</v>
      </c>
      <c r="P200" s="86">
        <f>13116000+16395000</f>
        <v>29511000</v>
      </c>
      <c r="Q200" s="86">
        <v>32790000</v>
      </c>
      <c r="R200" s="86"/>
      <c r="S200" s="86"/>
      <c r="T200" s="86">
        <f>16395000+6355521.23</f>
        <v>22750521.23</v>
      </c>
      <c r="U200" s="86"/>
      <c r="V200" s="86"/>
      <c r="W200" s="86"/>
      <c r="X200" s="87"/>
      <c r="Y200" s="87"/>
      <c r="Z200" s="198" t="s">
        <v>333</v>
      </c>
      <c r="AA200" s="88"/>
      <c r="AB200" s="89"/>
      <c r="AC200" s="89"/>
      <c r="AD200" s="89"/>
      <c r="AE200" s="89"/>
    </row>
    <row r="201" spans="1:31" s="90" customFormat="1" ht="21" x14ac:dyDescent="0.25">
      <c r="A201" s="69" t="s">
        <v>334</v>
      </c>
      <c r="B201" s="91">
        <v>1</v>
      </c>
      <c r="C201" s="81" t="s">
        <v>2</v>
      </c>
      <c r="D201" s="80">
        <v>3440500</v>
      </c>
      <c r="E201" s="81" t="s">
        <v>335</v>
      </c>
      <c r="F201" s="82" t="s">
        <v>336</v>
      </c>
      <c r="G201" s="82" t="s">
        <v>337</v>
      </c>
      <c r="H201" s="80">
        <v>3379000</v>
      </c>
      <c r="I201" s="84" t="s">
        <v>127</v>
      </c>
      <c r="J201" s="183">
        <f t="shared" si="9"/>
        <v>61500</v>
      </c>
      <c r="K201" s="197" t="s">
        <v>48</v>
      </c>
      <c r="L201" s="56">
        <f>SUM(M202:Y202)</f>
        <v>3379000</v>
      </c>
      <c r="M201" s="81" t="s">
        <v>49</v>
      </c>
      <c r="N201" s="85"/>
      <c r="O201" s="85"/>
      <c r="P201" s="86"/>
      <c r="Q201" s="86"/>
      <c r="R201" s="86"/>
      <c r="S201" s="86"/>
      <c r="T201" s="86"/>
      <c r="U201" s="86"/>
      <c r="V201" s="86"/>
      <c r="W201" s="86"/>
      <c r="X201" s="87"/>
      <c r="Y201" s="87"/>
      <c r="Z201" s="92" t="s">
        <v>338</v>
      </c>
      <c r="AA201" s="88"/>
      <c r="AB201" s="89"/>
      <c r="AC201" s="89"/>
      <c r="AD201" s="89"/>
      <c r="AE201" s="89"/>
    </row>
    <row r="202" spans="1:31" s="90" customFormat="1" ht="21" x14ac:dyDescent="0.25">
      <c r="A202" s="69"/>
      <c r="B202" s="91"/>
      <c r="C202" s="81"/>
      <c r="D202" s="80"/>
      <c r="E202" s="81"/>
      <c r="F202" s="82"/>
      <c r="G202" s="82"/>
      <c r="H202" s="80"/>
      <c r="I202" s="84"/>
      <c r="J202" s="183">
        <f t="shared" si="9"/>
        <v>0</v>
      </c>
      <c r="K202" s="84"/>
      <c r="L202" s="56"/>
      <c r="M202" s="81" t="s">
        <v>51</v>
      </c>
      <c r="N202" s="86">
        <f>SUM(844750+844750)</f>
        <v>1689500</v>
      </c>
      <c r="O202" s="85"/>
      <c r="P202" s="86">
        <f>844750+844750</f>
        <v>1689500</v>
      </c>
      <c r="Q202" s="86"/>
      <c r="R202" s="86"/>
      <c r="S202" s="86"/>
      <c r="T202" s="86"/>
      <c r="U202" s="86"/>
      <c r="V202" s="86"/>
      <c r="W202" s="86"/>
      <c r="X202" s="87"/>
      <c r="Y202" s="87"/>
      <c r="Z202" s="79" t="s">
        <v>339</v>
      </c>
      <c r="AA202" s="88"/>
      <c r="AB202" s="89"/>
      <c r="AC202" s="89"/>
      <c r="AD202" s="89"/>
      <c r="AE202" s="89"/>
    </row>
    <row r="203" spans="1:31" s="90" customFormat="1" ht="21" x14ac:dyDescent="0.25">
      <c r="A203" s="69" t="s">
        <v>340</v>
      </c>
      <c r="B203" s="91">
        <v>1</v>
      </c>
      <c r="C203" s="81" t="s">
        <v>2</v>
      </c>
      <c r="D203" s="80">
        <v>2457500</v>
      </c>
      <c r="E203" s="81" t="s">
        <v>341</v>
      </c>
      <c r="F203" s="82" t="s">
        <v>336</v>
      </c>
      <c r="G203" s="82" t="s">
        <v>337</v>
      </c>
      <c r="H203" s="80">
        <v>2249000</v>
      </c>
      <c r="I203" s="84" t="s">
        <v>127</v>
      </c>
      <c r="J203" s="183">
        <f t="shared" si="9"/>
        <v>208500</v>
      </c>
      <c r="K203" s="197" t="s">
        <v>48</v>
      </c>
      <c r="L203" s="56">
        <f>SUM(M204:Y204)</f>
        <v>2249000</v>
      </c>
      <c r="M203" s="81" t="s">
        <v>49</v>
      </c>
      <c r="N203" s="85"/>
      <c r="O203" s="85"/>
      <c r="P203" s="86"/>
      <c r="Q203" s="86"/>
      <c r="R203" s="86"/>
      <c r="S203" s="86"/>
      <c r="T203" s="86">
        <v>562250</v>
      </c>
      <c r="U203" s="86">
        <v>562250</v>
      </c>
      <c r="V203" s="86">
        <v>562250</v>
      </c>
      <c r="W203" s="86">
        <v>562250</v>
      </c>
      <c r="X203" s="87"/>
      <c r="Y203" s="87"/>
      <c r="Z203" s="92" t="s">
        <v>342</v>
      </c>
      <c r="AA203" s="88"/>
      <c r="AB203" s="89"/>
      <c r="AC203" s="89"/>
      <c r="AD203" s="89"/>
      <c r="AE203" s="89"/>
    </row>
    <row r="204" spans="1:31" s="90" customFormat="1" ht="21" x14ac:dyDescent="0.25">
      <c r="A204" s="69"/>
      <c r="B204" s="91"/>
      <c r="C204" s="81"/>
      <c r="D204" s="80"/>
      <c r="E204" s="81"/>
      <c r="F204" s="82"/>
      <c r="G204" s="81"/>
      <c r="H204" s="80"/>
      <c r="I204" s="84"/>
      <c r="J204" s="183">
        <f t="shared" si="9"/>
        <v>0</v>
      </c>
      <c r="K204" s="84"/>
      <c r="L204" s="56">
        <f>SUM(M205:Y205)</f>
        <v>0</v>
      </c>
      <c r="M204" s="81" t="s">
        <v>51</v>
      </c>
      <c r="N204" s="85"/>
      <c r="O204" s="85"/>
      <c r="P204" s="86"/>
      <c r="Q204" s="86"/>
      <c r="R204" s="86"/>
      <c r="S204" s="86">
        <v>2249000</v>
      </c>
      <c r="T204" s="86"/>
      <c r="U204" s="86"/>
      <c r="V204" s="86"/>
      <c r="W204" s="86"/>
      <c r="X204" s="87"/>
      <c r="Y204" s="87"/>
      <c r="Z204" s="79"/>
      <c r="AA204" s="88"/>
      <c r="AB204" s="89"/>
      <c r="AC204" s="89"/>
      <c r="AD204" s="89"/>
      <c r="AE204" s="89"/>
    </row>
    <row r="205" spans="1:31" s="90" customFormat="1" ht="21" x14ac:dyDescent="0.25">
      <c r="A205" s="69" t="s">
        <v>316</v>
      </c>
      <c r="B205" s="91"/>
      <c r="C205" s="81"/>
      <c r="D205" s="80"/>
      <c r="E205" s="81"/>
      <c r="F205" s="82"/>
      <c r="G205" s="82"/>
      <c r="H205" s="86"/>
      <c r="I205" s="84"/>
      <c r="J205" s="183">
        <f t="shared" si="9"/>
        <v>0</v>
      </c>
      <c r="K205" s="197"/>
      <c r="L205" s="56">
        <f>SUM(M206:Y206)</f>
        <v>0</v>
      </c>
      <c r="M205" s="81"/>
      <c r="N205" s="85"/>
      <c r="O205" s="85"/>
      <c r="P205" s="86"/>
      <c r="Q205" s="86"/>
      <c r="R205" s="86"/>
      <c r="S205" s="86"/>
      <c r="T205" s="86"/>
      <c r="U205" s="86"/>
      <c r="V205" s="86"/>
      <c r="W205" s="86"/>
      <c r="X205" s="87"/>
      <c r="Y205" s="199"/>
      <c r="Z205" s="185"/>
      <c r="AA205" s="88"/>
      <c r="AB205" s="89"/>
      <c r="AC205" s="89"/>
      <c r="AD205" s="89"/>
      <c r="AE205" s="89"/>
    </row>
    <row r="206" spans="1:31" s="193" customFormat="1" ht="21" x14ac:dyDescent="0.25">
      <c r="A206" s="94" t="s">
        <v>132</v>
      </c>
      <c r="B206" s="186"/>
      <c r="C206" s="187"/>
      <c r="D206" s="102">
        <f>SUM(D193:D205)</f>
        <v>154204000</v>
      </c>
      <c r="E206" s="187"/>
      <c r="F206" s="188"/>
      <c r="G206" s="187"/>
      <c r="H206" s="102">
        <f>SUM(H193:H205)</f>
        <v>152521600</v>
      </c>
      <c r="I206" s="189"/>
      <c r="J206" s="102">
        <f>SUM(J193:J205)</f>
        <v>1682400</v>
      </c>
      <c r="K206" s="189"/>
      <c r="L206" s="102">
        <f>SUM(L193:L205)</f>
        <v>118743475</v>
      </c>
      <c r="M206" s="187"/>
      <c r="N206" s="101"/>
      <c r="O206" s="101"/>
      <c r="P206" s="102"/>
      <c r="Q206" s="102"/>
      <c r="R206" s="102"/>
      <c r="S206" s="102"/>
      <c r="T206" s="102"/>
      <c r="U206" s="102"/>
      <c r="V206" s="102"/>
      <c r="W206" s="102"/>
      <c r="X206" s="103"/>
      <c r="Y206" s="103"/>
      <c r="Z206" s="190"/>
      <c r="AA206" s="191"/>
      <c r="AB206" s="192"/>
      <c r="AC206" s="192"/>
      <c r="AD206" s="192"/>
      <c r="AE206" s="192"/>
    </row>
    <row r="207" spans="1:31" s="206" customFormat="1" ht="21" x14ac:dyDescent="0.25">
      <c r="A207" s="167" t="s">
        <v>343</v>
      </c>
      <c r="B207" s="200"/>
      <c r="C207" s="201"/>
      <c r="D207" s="172">
        <f>SUM(D206+D190+D185)</f>
        <v>222732100</v>
      </c>
      <c r="E207" s="172">
        <f t="shared" ref="E207:L207" si="10">SUM(E206+E190+E185)</f>
        <v>0</v>
      </c>
      <c r="F207" s="202" t="s">
        <v>344</v>
      </c>
      <c r="G207" s="172">
        <f t="shared" si="10"/>
        <v>0</v>
      </c>
      <c r="H207" s="172">
        <f t="shared" si="10"/>
        <v>220045800</v>
      </c>
      <c r="I207" s="173">
        <f t="shared" si="10"/>
        <v>0</v>
      </c>
      <c r="J207" s="172">
        <f t="shared" si="10"/>
        <v>2686300</v>
      </c>
      <c r="K207" s="172">
        <f t="shared" si="10"/>
        <v>0</v>
      </c>
      <c r="L207" s="172">
        <f t="shared" si="10"/>
        <v>212210075</v>
      </c>
      <c r="M207" s="201"/>
      <c r="N207" s="174"/>
      <c r="O207" s="174"/>
      <c r="P207" s="172"/>
      <c r="Q207" s="172"/>
      <c r="R207" s="172"/>
      <c r="S207" s="172"/>
      <c r="T207" s="172"/>
      <c r="U207" s="172"/>
      <c r="V207" s="172"/>
      <c r="W207" s="172"/>
      <c r="X207" s="175"/>
      <c r="Y207" s="175"/>
      <c r="Z207" s="203"/>
      <c r="AA207" s="204"/>
      <c r="AB207" s="205"/>
      <c r="AC207" s="205"/>
      <c r="AD207" s="205"/>
      <c r="AE207" s="205"/>
    </row>
    <row r="208" spans="1:31" s="206" customFormat="1" ht="21" x14ac:dyDescent="0.25">
      <c r="A208" s="167" t="s">
        <v>345</v>
      </c>
      <c r="B208" s="200"/>
      <c r="C208" s="201"/>
      <c r="D208" s="172">
        <f>D65+D149+D179+D185+D190+D206</f>
        <v>291483800</v>
      </c>
      <c r="E208" s="172">
        <f t="shared" ref="E208:L208" si="11">SUM(E207+E180)</f>
        <v>0</v>
      </c>
      <c r="F208" s="202" t="s">
        <v>344</v>
      </c>
      <c r="G208" s="172">
        <f t="shared" si="11"/>
        <v>0</v>
      </c>
      <c r="H208" s="172">
        <f t="shared" si="11"/>
        <v>277207774</v>
      </c>
      <c r="I208" s="173">
        <f t="shared" si="11"/>
        <v>0</v>
      </c>
      <c r="J208" s="172">
        <f t="shared" si="11"/>
        <v>16463026</v>
      </c>
      <c r="K208" s="172">
        <f t="shared" si="11"/>
        <v>0</v>
      </c>
      <c r="L208" s="172">
        <f t="shared" si="11"/>
        <v>269372049</v>
      </c>
      <c r="M208" s="201"/>
      <c r="N208" s="174"/>
      <c r="O208" s="174"/>
      <c r="P208" s="172"/>
      <c r="Q208" s="172"/>
      <c r="R208" s="172"/>
      <c r="S208" s="172"/>
      <c r="T208" s="172"/>
      <c r="U208" s="172"/>
      <c r="V208" s="172"/>
      <c r="W208" s="172"/>
      <c r="X208" s="175"/>
      <c r="Y208" s="175"/>
      <c r="Z208" s="203"/>
      <c r="AA208" s="204"/>
      <c r="AB208" s="205"/>
      <c r="AC208" s="205"/>
      <c r="AD208" s="205"/>
      <c r="AE208" s="205"/>
    </row>
    <row r="209" spans="1:31" s="208" customFormat="1" ht="24.6" x14ac:dyDescent="0.25">
      <c r="A209" s="207" t="s">
        <v>14</v>
      </c>
      <c r="D209" s="209"/>
      <c r="E209" s="210"/>
      <c r="F209" s="211"/>
      <c r="G209" s="210"/>
      <c r="H209" s="209"/>
      <c r="I209" s="212"/>
      <c r="J209" s="213"/>
      <c r="K209" s="214"/>
      <c r="L209" s="209"/>
      <c r="M209" s="210"/>
      <c r="N209" s="304"/>
      <c r="O209" s="304"/>
      <c r="P209" s="304"/>
      <c r="Q209" s="215"/>
      <c r="R209" s="215"/>
      <c r="S209" s="215"/>
      <c r="T209" s="215"/>
      <c r="U209" s="215"/>
      <c r="V209" s="215"/>
      <c r="W209" s="215"/>
      <c r="X209" s="216"/>
      <c r="Y209" s="216"/>
      <c r="Z209" s="217"/>
      <c r="AA209" s="218"/>
      <c r="AB209" s="219"/>
      <c r="AC209" s="219"/>
      <c r="AD209" s="219"/>
      <c r="AE209" s="219"/>
    </row>
    <row r="210" spans="1:31" s="208" customFormat="1" ht="24.6" x14ac:dyDescent="0.25">
      <c r="A210" s="207" t="s">
        <v>346</v>
      </c>
      <c r="D210" s="209" t="s">
        <v>347</v>
      </c>
      <c r="E210" s="210"/>
      <c r="F210" s="211"/>
      <c r="G210" s="210"/>
      <c r="H210" s="209"/>
      <c r="I210" s="212"/>
      <c r="J210" s="209"/>
      <c r="K210" s="212"/>
      <c r="L210" s="209"/>
      <c r="M210" s="210"/>
      <c r="N210" s="216"/>
      <c r="O210" s="216"/>
      <c r="P210" s="215"/>
      <c r="Q210" s="215"/>
      <c r="R210" s="215"/>
      <c r="S210" s="215"/>
      <c r="T210" s="215"/>
      <c r="U210" s="215"/>
      <c r="V210" s="215"/>
      <c r="W210" s="215"/>
      <c r="X210" s="216"/>
      <c r="Y210" s="216"/>
      <c r="Z210" s="217"/>
      <c r="AA210" s="218"/>
      <c r="AB210" s="219"/>
      <c r="AC210" s="219"/>
      <c r="AD210" s="219"/>
      <c r="AE210" s="219"/>
    </row>
    <row r="211" spans="1:31" s="208" customFormat="1" ht="24.6" x14ac:dyDescent="0.25">
      <c r="A211" s="207"/>
      <c r="D211" s="209" t="s">
        <v>348</v>
      </c>
      <c r="E211" s="210"/>
      <c r="F211" s="211"/>
      <c r="G211" s="210"/>
      <c r="H211" s="209"/>
      <c r="I211" s="212"/>
      <c r="J211" s="209"/>
      <c r="K211" s="212"/>
      <c r="L211" s="209"/>
      <c r="M211" s="210"/>
      <c r="N211" s="216"/>
      <c r="O211" s="216"/>
      <c r="P211" s="215"/>
      <c r="Q211" s="215"/>
      <c r="R211" s="215"/>
      <c r="S211" s="215"/>
      <c r="T211" s="215"/>
      <c r="U211" s="215"/>
      <c r="V211" s="215"/>
      <c r="W211" s="215"/>
      <c r="X211" s="216"/>
      <c r="Y211" s="216"/>
      <c r="Z211" s="217"/>
      <c r="AA211" s="218"/>
      <c r="AB211" s="219"/>
      <c r="AC211" s="219"/>
      <c r="AD211" s="219"/>
      <c r="AE211" s="219"/>
    </row>
    <row r="212" spans="1:31" s="208" customFormat="1" ht="24.6" x14ac:dyDescent="0.25">
      <c r="A212" s="207"/>
      <c r="D212" s="209"/>
      <c r="E212" s="210"/>
      <c r="F212" s="211"/>
      <c r="G212" s="210"/>
      <c r="H212" s="209"/>
      <c r="I212" s="212"/>
      <c r="J212" s="209"/>
      <c r="K212" s="212"/>
      <c r="L212" s="209"/>
      <c r="M212" s="210"/>
      <c r="N212" s="216"/>
      <c r="O212" s="216"/>
      <c r="P212" s="215"/>
      <c r="Q212" s="215"/>
      <c r="R212" s="215"/>
      <c r="S212" s="215"/>
      <c r="T212" s="215"/>
      <c r="U212" s="215"/>
      <c r="V212" s="215"/>
      <c r="W212" s="215"/>
      <c r="X212" s="216"/>
      <c r="Y212" s="216"/>
      <c r="Z212" s="217"/>
      <c r="AA212" s="218"/>
      <c r="AB212" s="219"/>
      <c r="AC212" s="219"/>
      <c r="AD212" s="219"/>
      <c r="AE212" s="219"/>
    </row>
    <row r="213" spans="1:31" s="208" customFormat="1" ht="24.6" x14ac:dyDescent="0.25">
      <c r="A213" s="207" t="s">
        <v>349</v>
      </c>
      <c r="D213" s="217" t="s">
        <v>350</v>
      </c>
      <c r="F213" s="211"/>
      <c r="G213" s="210"/>
      <c r="H213" s="209"/>
      <c r="I213" s="212"/>
      <c r="J213" s="209"/>
      <c r="K213" s="212"/>
      <c r="L213" s="209"/>
      <c r="M213" s="210"/>
      <c r="N213" s="216"/>
      <c r="O213" s="216"/>
      <c r="P213" s="215"/>
      <c r="Q213" s="215"/>
      <c r="R213" s="215"/>
      <c r="S213" s="215"/>
      <c r="T213" s="215"/>
      <c r="U213" s="215"/>
      <c r="V213" s="215"/>
      <c r="W213" s="215"/>
      <c r="X213" s="216"/>
      <c r="Y213" s="216"/>
      <c r="Z213" s="217"/>
      <c r="AA213" s="218"/>
      <c r="AB213" s="219"/>
      <c r="AC213" s="219"/>
      <c r="AD213" s="219"/>
      <c r="AE213" s="219"/>
    </row>
    <row r="214" spans="1:31" s="208" customFormat="1" ht="24.6" x14ac:dyDescent="0.25">
      <c r="A214" s="207" t="s">
        <v>351</v>
      </c>
      <c r="D214" s="209" t="s">
        <v>352</v>
      </c>
      <c r="E214" s="210"/>
      <c r="F214" s="211"/>
      <c r="G214" s="210"/>
      <c r="H214" s="209"/>
      <c r="I214" s="212"/>
      <c r="J214" s="209"/>
      <c r="K214" s="212"/>
      <c r="L214" s="209"/>
      <c r="M214" s="210"/>
      <c r="N214" s="216"/>
      <c r="O214" s="216"/>
      <c r="P214" s="215"/>
      <c r="Q214" s="215"/>
      <c r="R214" s="215"/>
      <c r="S214" s="215"/>
      <c r="T214" s="215"/>
      <c r="U214" s="215"/>
      <c r="V214" s="215"/>
      <c r="W214" s="215"/>
      <c r="X214" s="216"/>
      <c r="Y214" s="216"/>
      <c r="Z214" s="217"/>
      <c r="AA214" s="218"/>
      <c r="AB214" s="219"/>
      <c r="AC214" s="219"/>
      <c r="AD214" s="219"/>
      <c r="AE214" s="219"/>
    </row>
    <row r="215" spans="1:31" s="208" customFormat="1" ht="24.6" x14ac:dyDescent="0.25">
      <c r="A215" s="207" t="s">
        <v>353</v>
      </c>
      <c r="D215" s="209"/>
      <c r="E215" s="210"/>
      <c r="F215" s="211"/>
      <c r="G215" s="210"/>
      <c r="H215" s="209"/>
      <c r="I215" s="212"/>
      <c r="J215" s="209"/>
      <c r="K215" s="212"/>
      <c r="L215" s="209"/>
      <c r="M215" s="210"/>
      <c r="N215" s="216"/>
      <c r="O215" s="216"/>
      <c r="P215" s="215"/>
      <c r="Q215" s="215"/>
      <c r="R215" s="215"/>
      <c r="S215" s="215"/>
      <c r="T215" s="215"/>
      <c r="U215" s="215"/>
      <c r="V215" s="215"/>
      <c r="W215" s="215"/>
      <c r="X215" s="216"/>
      <c r="Y215" s="216"/>
      <c r="Z215" s="217"/>
      <c r="AA215" s="218"/>
      <c r="AB215" s="219"/>
      <c r="AC215" s="219"/>
      <c r="AD215" s="219"/>
      <c r="AE215" s="219"/>
    </row>
    <row r="216" spans="1:31" s="207" customFormat="1" ht="21" x14ac:dyDescent="0.25">
      <c r="D216" s="213"/>
      <c r="E216" s="220"/>
      <c r="F216" s="221"/>
      <c r="G216" s="220"/>
      <c r="H216" s="213"/>
      <c r="I216" s="214"/>
      <c r="J216" s="213"/>
      <c r="K216" s="214"/>
      <c r="L216" s="213"/>
      <c r="M216" s="220"/>
      <c r="N216" s="216"/>
      <c r="O216" s="216"/>
      <c r="P216" s="215"/>
      <c r="Q216" s="215"/>
      <c r="R216" s="215"/>
      <c r="S216" s="215"/>
      <c r="T216" s="215"/>
      <c r="U216" s="215"/>
      <c r="V216" s="215"/>
      <c r="W216" s="215"/>
      <c r="X216" s="216"/>
      <c r="Y216" s="216"/>
      <c r="Z216" s="222"/>
      <c r="AA216" s="223"/>
      <c r="AB216" s="224"/>
      <c r="AC216" s="224"/>
      <c r="AD216" s="224"/>
      <c r="AE216" s="224"/>
    </row>
    <row r="217" spans="1:31" s="207" customFormat="1" ht="21" x14ac:dyDescent="0.25">
      <c r="D217" s="213"/>
      <c r="E217" s="220"/>
      <c r="F217" s="221"/>
      <c r="G217" s="220"/>
      <c r="H217" s="213"/>
      <c r="I217" s="214"/>
      <c r="J217" s="213"/>
      <c r="K217" s="214"/>
      <c r="L217" s="213"/>
      <c r="M217" s="220"/>
      <c r="N217" s="216"/>
      <c r="O217" s="216"/>
      <c r="P217" s="215"/>
      <c r="Q217" s="215"/>
      <c r="R217" s="215"/>
      <c r="S217" s="215"/>
      <c r="T217" s="215"/>
      <c r="U217" s="215"/>
      <c r="V217" s="215"/>
      <c r="W217" s="215"/>
      <c r="X217" s="216"/>
      <c r="Y217" s="216"/>
      <c r="Z217" s="222"/>
      <c r="AA217" s="223"/>
      <c r="AB217" s="224"/>
      <c r="AC217" s="224"/>
      <c r="AD217" s="224"/>
      <c r="AE217" s="224"/>
    </row>
    <row r="218" spans="1:31" s="207" customFormat="1" ht="21" x14ac:dyDescent="0.25">
      <c r="D218" s="213"/>
      <c r="E218" s="220"/>
      <c r="F218" s="221"/>
      <c r="G218" s="220"/>
      <c r="H218" s="213"/>
      <c r="I218" s="214"/>
      <c r="J218" s="213"/>
      <c r="K218" s="214"/>
      <c r="L218" s="213"/>
      <c r="M218" s="220"/>
      <c r="N218" s="216"/>
      <c r="O218" s="216"/>
      <c r="P218" s="215"/>
      <c r="Q218" s="215"/>
      <c r="R218" s="215"/>
      <c r="S218" s="215"/>
      <c r="T218" s="215"/>
      <c r="U218" s="215"/>
      <c r="V218" s="215"/>
      <c r="W218" s="215"/>
      <c r="X218" s="216"/>
      <c r="Y218" s="216"/>
      <c r="Z218" s="222"/>
      <c r="AA218" s="223"/>
      <c r="AB218" s="224"/>
      <c r="AC218" s="224"/>
      <c r="AD218" s="224"/>
      <c r="AE218" s="224"/>
    </row>
    <row r="219" spans="1:31" s="207" customFormat="1" ht="21" x14ac:dyDescent="0.25">
      <c r="D219" s="213"/>
      <c r="E219" s="220"/>
      <c r="F219" s="221"/>
      <c r="G219" s="220"/>
      <c r="H219" s="213"/>
      <c r="I219" s="214"/>
      <c r="J219" s="213"/>
      <c r="K219" s="214"/>
      <c r="L219" s="213"/>
      <c r="M219" s="220"/>
      <c r="N219" s="216"/>
      <c r="O219" s="216"/>
      <c r="P219" s="215"/>
      <c r="Q219" s="215"/>
      <c r="R219" s="215"/>
      <c r="S219" s="215"/>
      <c r="T219" s="215"/>
      <c r="U219" s="215"/>
      <c r="V219" s="215"/>
      <c r="W219" s="215"/>
      <c r="X219" s="216"/>
      <c r="Y219" s="216"/>
      <c r="Z219" s="222"/>
      <c r="AA219" s="223"/>
      <c r="AB219" s="224"/>
      <c r="AC219" s="224"/>
      <c r="AD219" s="224"/>
      <c r="AE219" s="224"/>
    </row>
    <row r="220" spans="1:31" s="207" customFormat="1" ht="21" x14ac:dyDescent="0.25">
      <c r="D220" s="213"/>
      <c r="E220" s="220"/>
      <c r="F220" s="221"/>
      <c r="G220" s="220"/>
      <c r="H220" s="213"/>
      <c r="I220" s="214"/>
      <c r="J220" s="213"/>
      <c r="K220" s="214"/>
      <c r="L220" s="213"/>
      <c r="M220" s="220"/>
      <c r="N220" s="216"/>
      <c r="O220" s="216"/>
      <c r="P220" s="215"/>
      <c r="Q220" s="215"/>
      <c r="R220" s="215"/>
      <c r="S220" s="215"/>
      <c r="T220" s="215"/>
      <c r="U220" s="215"/>
      <c r="V220" s="215"/>
      <c r="W220" s="215"/>
      <c r="X220" s="216"/>
      <c r="Y220" s="216"/>
      <c r="Z220" s="222"/>
      <c r="AA220" s="223"/>
      <c r="AB220" s="224"/>
      <c r="AC220" s="224"/>
      <c r="AD220" s="224"/>
      <c r="AE220" s="224"/>
    </row>
    <row r="221" spans="1:31" s="207" customFormat="1" ht="21" x14ac:dyDescent="0.25">
      <c r="D221" s="213"/>
      <c r="E221" s="220"/>
      <c r="F221" s="221"/>
      <c r="G221" s="220"/>
      <c r="H221" s="213"/>
      <c r="I221" s="214"/>
      <c r="J221" s="213"/>
      <c r="K221" s="214"/>
      <c r="L221" s="213"/>
      <c r="M221" s="220"/>
      <c r="N221" s="216"/>
      <c r="O221" s="216"/>
      <c r="P221" s="215"/>
      <c r="Q221" s="215"/>
      <c r="R221" s="215"/>
      <c r="S221" s="215"/>
      <c r="T221" s="215"/>
      <c r="U221" s="215"/>
      <c r="V221" s="215"/>
      <c r="W221" s="215"/>
      <c r="X221" s="216"/>
      <c r="Y221" s="216"/>
      <c r="Z221" s="222"/>
      <c r="AA221" s="223"/>
      <c r="AB221" s="224"/>
      <c r="AC221" s="224"/>
      <c r="AD221" s="224"/>
      <c r="AE221" s="224"/>
    </row>
    <row r="222" spans="1:31" s="207" customFormat="1" ht="21" x14ac:dyDescent="0.25">
      <c r="D222" s="213"/>
      <c r="E222" s="220"/>
      <c r="F222" s="221"/>
      <c r="G222" s="220"/>
      <c r="H222" s="213"/>
      <c r="I222" s="214"/>
      <c r="J222" s="213"/>
      <c r="K222" s="214"/>
      <c r="L222" s="213"/>
      <c r="M222" s="220"/>
      <c r="N222" s="216"/>
      <c r="O222" s="216"/>
      <c r="P222" s="215"/>
      <c r="Q222" s="215"/>
      <c r="R222" s="215"/>
      <c r="S222" s="215"/>
      <c r="T222" s="215"/>
      <c r="U222" s="215"/>
      <c r="V222" s="215"/>
      <c r="W222" s="215"/>
      <c r="X222" s="216"/>
      <c r="Y222" s="216"/>
      <c r="Z222" s="222"/>
      <c r="AA222" s="223"/>
      <c r="AB222" s="224"/>
      <c r="AC222" s="224"/>
      <c r="AD222" s="224"/>
      <c r="AE222" s="224"/>
    </row>
    <row r="223" spans="1:31" s="207" customFormat="1" ht="21" x14ac:dyDescent="0.25">
      <c r="D223" s="213"/>
      <c r="E223" s="220"/>
      <c r="F223" s="221"/>
      <c r="G223" s="220"/>
      <c r="H223" s="213"/>
      <c r="I223" s="214"/>
      <c r="J223" s="213"/>
      <c r="K223" s="214"/>
      <c r="L223" s="213"/>
      <c r="M223" s="220"/>
      <c r="N223" s="216"/>
      <c r="O223" s="216"/>
      <c r="P223" s="215"/>
      <c r="Q223" s="215"/>
      <c r="R223" s="215"/>
      <c r="S223" s="215"/>
      <c r="T223" s="215"/>
      <c r="U223" s="215"/>
      <c r="V223" s="215"/>
      <c r="W223" s="215"/>
      <c r="X223" s="216"/>
      <c r="Y223" s="216"/>
      <c r="Z223" s="222"/>
      <c r="AA223" s="223"/>
      <c r="AB223" s="224"/>
      <c r="AC223" s="224"/>
      <c r="AD223" s="224"/>
      <c r="AE223" s="224"/>
    </row>
    <row r="224" spans="1:31" s="207" customFormat="1" ht="21" x14ac:dyDescent="0.25">
      <c r="D224" s="213"/>
      <c r="E224" s="220"/>
      <c r="F224" s="221"/>
      <c r="G224" s="220"/>
      <c r="H224" s="213"/>
      <c r="I224" s="214"/>
      <c r="J224" s="213"/>
      <c r="K224" s="214"/>
      <c r="L224" s="213"/>
      <c r="M224" s="220"/>
      <c r="N224" s="216"/>
      <c r="O224" s="216"/>
      <c r="P224" s="215"/>
      <c r="Q224" s="215"/>
      <c r="R224" s="215"/>
      <c r="S224" s="215"/>
      <c r="T224" s="215"/>
      <c r="U224" s="215"/>
      <c r="V224" s="215"/>
      <c r="W224" s="215"/>
      <c r="X224" s="216"/>
      <c r="Y224" s="216"/>
      <c r="Z224" s="222"/>
      <c r="AA224" s="223"/>
      <c r="AB224" s="224"/>
      <c r="AC224" s="224"/>
      <c r="AD224" s="224"/>
      <c r="AE224" s="224"/>
    </row>
    <row r="225" spans="1:31" s="207" customFormat="1" ht="21" x14ac:dyDescent="0.25">
      <c r="D225" s="213"/>
      <c r="E225" s="220"/>
      <c r="F225" s="221"/>
      <c r="G225" s="220"/>
      <c r="H225" s="213"/>
      <c r="I225" s="214"/>
      <c r="J225" s="213"/>
      <c r="K225" s="214"/>
      <c r="L225" s="213"/>
      <c r="M225" s="220"/>
      <c r="N225" s="216"/>
      <c r="O225" s="216"/>
      <c r="P225" s="215"/>
      <c r="Q225" s="215"/>
      <c r="R225" s="215"/>
      <c r="S225" s="215"/>
      <c r="T225" s="215"/>
      <c r="U225" s="215"/>
      <c r="V225" s="215"/>
      <c r="W225" s="215"/>
      <c r="X225" s="216"/>
      <c r="Y225" s="216"/>
      <c r="Z225" s="222"/>
      <c r="AA225" s="223"/>
      <c r="AB225" s="224"/>
      <c r="AC225" s="224"/>
      <c r="AD225" s="224"/>
      <c r="AE225" s="224"/>
    </row>
    <row r="226" spans="1:31" s="207" customFormat="1" ht="21" x14ac:dyDescent="0.25">
      <c r="D226" s="213"/>
      <c r="E226" s="220"/>
      <c r="F226" s="221"/>
      <c r="G226" s="220"/>
      <c r="H226" s="213"/>
      <c r="I226" s="214"/>
      <c r="J226" s="213"/>
      <c r="K226" s="214"/>
      <c r="L226" s="213"/>
      <c r="M226" s="220"/>
      <c r="N226" s="216"/>
      <c r="O226" s="216"/>
      <c r="P226" s="215"/>
      <c r="Q226" s="215"/>
      <c r="R226" s="215"/>
      <c r="S226" s="215"/>
      <c r="T226" s="215"/>
      <c r="U226" s="215"/>
      <c r="V226" s="215"/>
      <c r="W226" s="215"/>
      <c r="X226" s="216"/>
      <c r="Y226" s="216"/>
      <c r="Z226" s="222"/>
      <c r="AA226" s="223"/>
      <c r="AB226" s="224"/>
      <c r="AC226" s="224"/>
      <c r="AD226" s="224"/>
      <c r="AE226" s="224"/>
    </row>
    <row r="227" spans="1:31" s="207" customFormat="1" ht="21" x14ac:dyDescent="0.25">
      <c r="D227" s="213"/>
      <c r="E227" s="220"/>
      <c r="F227" s="221"/>
      <c r="G227" s="220"/>
      <c r="H227" s="213"/>
      <c r="I227" s="214"/>
      <c r="J227" s="213"/>
      <c r="K227" s="214"/>
      <c r="L227" s="213"/>
      <c r="M227" s="220"/>
      <c r="N227" s="216"/>
      <c r="O227" s="216"/>
      <c r="P227" s="215"/>
      <c r="Q227" s="215"/>
      <c r="R227" s="215"/>
      <c r="S227" s="215"/>
      <c r="T227" s="215"/>
      <c r="U227" s="215"/>
      <c r="V227" s="215"/>
      <c r="W227" s="215"/>
      <c r="X227" s="216"/>
      <c r="Y227" s="216"/>
      <c r="Z227" s="222"/>
      <c r="AA227" s="223"/>
      <c r="AB227" s="224"/>
      <c r="AC227" s="224"/>
      <c r="AD227" s="224"/>
      <c r="AE227" s="224"/>
    </row>
    <row r="228" spans="1:31" s="207" customFormat="1" ht="21" x14ac:dyDescent="0.25">
      <c r="D228" s="213"/>
      <c r="E228" s="220"/>
      <c r="F228" s="221"/>
      <c r="G228" s="220"/>
      <c r="H228" s="213"/>
      <c r="I228" s="214"/>
      <c r="J228" s="213"/>
      <c r="K228" s="214"/>
      <c r="L228" s="213"/>
      <c r="M228" s="220"/>
      <c r="N228" s="216"/>
      <c r="O228" s="216"/>
      <c r="P228" s="215"/>
      <c r="Q228" s="215"/>
      <c r="R228" s="215"/>
      <c r="S228" s="215"/>
      <c r="T228" s="215"/>
      <c r="U228" s="215"/>
      <c r="V228" s="215"/>
      <c r="W228" s="215"/>
      <c r="X228" s="216"/>
      <c r="Y228" s="216"/>
      <c r="Z228" s="222"/>
      <c r="AA228" s="223"/>
      <c r="AB228" s="224"/>
      <c r="AC228" s="224"/>
      <c r="AD228" s="224"/>
      <c r="AE228" s="224"/>
    </row>
    <row r="229" spans="1:31" s="207" customFormat="1" ht="21" x14ac:dyDescent="0.25">
      <c r="A229" s="225"/>
      <c r="B229" s="225"/>
      <c r="C229" s="225"/>
      <c r="D229" s="226"/>
      <c r="E229" s="227"/>
      <c r="F229" s="228"/>
      <c r="G229" s="227"/>
      <c r="H229" s="226"/>
      <c r="I229" s="229"/>
      <c r="J229" s="226"/>
      <c r="K229" s="229"/>
      <c r="L229" s="226"/>
      <c r="M229" s="227"/>
      <c r="N229" s="230"/>
      <c r="O229" s="230"/>
      <c r="P229" s="231"/>
      <c r="Q229" s="231"/>
      <c r="R229" s="231"/>
      <c r="S229" s="231"/>
      <c r="T229" s="231"/>
      <c r="U229" s="231"/>
      <c r="V229" s="231"/>
      <c r="W229" s="231"/>
      <c r="X229" s="230"/>
      <c r="Y229" s="230"/>
      <c r="Z229" s="232"/>
      <c r="AA229" s="223"/>
      <c r="AB229" s="224"/>
      <c r="AC229" s="224"/>
      <c r="AD229" s="224"/>
      <c r="AE229" s="224"/>
    </row>
    <row r="230" spans="1:31" s="207" customFormat="1" ht="21" x14ac:dyDescent="0.25">
      <c r="D230" s="213" t="e">
        <f>D207+'งบประมาณปี 60 (BK)'!#REF!+'งบประมาณปี 60 (BK)'!D29</f>
        <v>#REF!</v>
      </c>
      <c r="E230" s="233" t="e">
        <f>L207+'งบประมาณปี 60 (BK)'!#REF!+'งบประมาณปี 60 (BK)'!L29</f>
        <v>#REF!</v>
      </c>
      <c r="F230" s="221"/>
      <c r="G230" s="220"/>
      <c r="H230" s="213"/>
      <c r="I230" s="214"/>
      <c r="J230" s="213"/>
      <c r="K230" s="214"/>
      <c r="L230" s="213"/>
      <c r="M230" s="220"/>
      <c r="N230" s="216"/>
      <c r="O230" s="216"/>
      <c r="P230" s="215"/>
      <c r="Q230" s="215"/>
      <c r="R230" s="215"/>
      <c r="S230" s="215"/>
      <c r="T230" s="215"/>
      <c r="U230" s="215"/>
      <c r="V230" s="215"/>
      <c r="W230" s="215"/>
      <c r="X230" s="216"/>
      <c r="Y230" s="216"/>
      <c r="Z230" s="222"/>
      <c r="AA230" s="223"/>
      <c r="AB230" s="224"/>
      <c r="AC230" s="224"/>
      <c r="AD230" s="224"/>
      <c r="AE230" s="224"/>
    </row>
    <row r="231" spans="1:31" s="207" customFormat="1" ht="21" x14ac:dyDescent="0.25">
      <c r="D231" s="213"/>
      <c r="E231" s="220"/>
      <c r="F231" s="221"/>
      <c r="G231" s="220"/>
      <c r="H231" s="213"/>
      <c r="I231" s="214"/>
      <c r="J231" s="213"/>
      <c r="K231" s="214"/>
      <c r="L231" s="213"/>
      <c r="M231" s="220"/>
      <c r="N231" s="216"/>
      <c r="O231" s="216"/>
      <c r="P231" s="215"/>
      <c r="Q231" s="215"/>
      <c r="R231" s="215"/>
      <c r="S231" s="215"/>
      <c r="T231" s="215"/>
      <c r="U231" s="215"/>
      <c r="V231" s="215"/>
      <c r="W231" s="215"/>
      <c r="X231" s="216"/>
      <c r="Y231" s="216"/>
      <c r="Z231" s="222"/>
      <c r="AA231" s="223"/>
      <c r="AB231" s="224"/>
      <c r="AC231" s="224"/>
      <c r="AD231" s="224"/>
      <c r="AE231" s="224"/>
    </row>
    <row r="232" spans="1:31" s="207" customFormat="1" ht="21" x14ac:dyDescent="0.25">
      <c r="D232" s="213"/>
      <c r="E232" s="220"/>
      <c r="F232" s="221"/>
      <c r="G232" s="220"/>
      <c r="H232" s="213"/>
      <c r="I232" s="214"/>
      <c r="J232" s="213"/>
      <c r="K232" s="214"/>
      <c r="L232" s="213"/>
      <c r="M232" s="220"/>
      <c r="N232" s="216"/>
      <c r="O232" s="216"/>
      <c r="P232" s="215"/>
      <c r="Q232" s="215"/>
      <c r="R232" s="215"/>
      <c r="S232" s="215"/>
      <c r="T232" s="215"/>
      <c r="U232" s="215"/>
      <c r="V232" s="215"/>
      <c r="W232" s="215"/>
      <c r="X232" s="216"/>
      <c r="Y232" s="216"/>
      <c r="Z232" s="222"/>
      <c r="AA232" s="223"/>
      <c r="AB232" s="224"/>
      <c r="AC232" s="224"/>
      <c r="AD232" s="224"/>
      <c r="AE232" s="224"/>
    </row>
    <row r="233" spans="1:31" s="207" customFormat="1" ht="21" x14ac:dyDescent="0.25">
      <c r="D233" s="213"/>
      <c r="E233" s="220"/>
      <c r="F233" s="221"/>
      <c r="G233" s="220"/>
      <c r="H233" s="213"/>
      <c r="I233" s="214"/>
      <c r="J233" s="213"/>
      <c r="K233" s="214"/>
      <c r="L233" s="213"/>
      <c r="M233" s="220"/>
      <c r="N233" s="216"/>
      <c r="O233" s="216"/>
      <c r="P233" s="215"/>
      <c r="Q233" s="215"/>
      <c r="R233" s="215"/>
      <c r="S233" s="215"/>
      <c r="T233" s="215"/>
      <c r="U233" s="215"/>
      <c r="V233" s="215"/>
      <c r="W233" s="215"/>
      <c r="X233" s="216"/>
      <c r="Y233" s="216"/>
      <c r="Z233" s="222"/>
      <c r="AA233" s="223"/>
      <c r="AB233" s="224"/>
      <c r="AC233" s="224"/>
      <c r="AD233" s="224"/>
      <c r="AE233" s="224"/>
    </row>
    <row r="234" spans="1:31" s="207" customFormat="1" ht="21" x14ac:dyDescent="0.25">
      <c r="D234" s="213"/>
      <c r="E234" s="220"/>
      <c r="F234" s="221"/>
      <c r="G234" s="220"/>
      <c r="H234" s="213"/>
      <c r="I234" s="214"/>
      <c r="J234" s="213"/>
      <c r="K234" s="214"/>
      <c r="L234" s="213"/>
      <c r="M234" s="220"/>
      <c r="N234" s="216"/>
      <c r="O234" s="216"/>
      <c r="P234" s="215"/>
      <c r="Q234" s="215"/>
      <c r="R234" s="215"/>
      <c r="S234" s="215"/>
      <c r="T234" s="215"/>
      <c r="U234" s="215"/>
      <c r="V234" s="215"/>
      <c r="W234" s="215"/>
      <c r="X234" s="216"/>
      <c r="Y234" s="216"/>
      <c r="Z234" s="222"/>
      <c r="AA234" s="223"/>
      <c r="AB234" s="224"/>
      <c r="AC234" s="224"/>
      <c r="AD234" s="224"/>
      <c r="AE234" s="224"/>
    </row>
    <row r="235" spans="1:31" s="207" customFormat="1" ht="21" x14ac:dyDescent="0.25">
      <c r="D235" s="213"/>
      <c r="E235" s="220"/>
      <c r="F235" s="221"/>
      <c r="G235" s="220"/>
      <c r="H235" s="213"/>
      <c r="I235" s="214"/>
      <c r="J235" s="213"/>
      <c r="K235" s="214"/>
      <c r="L235" s="213"/>
      <c r="M235" s="220"/>
      <c r="N235" s="216"/>
      <c r="O235" s="216"/>
      <c r="P235" s="215"/>
      <c r="Q235" s="215"/>
      <c r="R235" s="215"/>
      <c r="S235" s="215"/>
      <c r="T235" s="215"/>
      <c r="U235" s="215"/>
      <c r="V235" s="215"/>
      <c r="W235" s="215"/>
      <c r="X235" s="216"/>
      <c r="Y235" s="216"/>
      <c r="Z235" s="222"/>
      <c r="AA235" s="223"/>
      <c r="AB235" s="224"/>
      <c r="AC235" s="224"/>
      <c r="AD235" s="224"/>
      <c r="AE235" s="224"/>
    </row>
    <row r="236" spans="1:31" s="207" customFormat="1" ht="21" x14ac:dyDescent="0.25">
      <c r="D236" s="213"/>
      <c r="E236" s="220"/>
      <c r="F236" s="221"/>
      <c r="G236" s="220"/>
      <c r="H236" s="213"/>
      <c r="I236" s="214"/>
      <c r="J236" s="213"/>
      <c r="K236" s="214"/>
      <c r="L236" s="213"/>
      <c r="M236" s="220"/>
      <c r="N236" s="216"/>
      <c r="O236" s="216"/>
      <c r="P236" s="215"/>
      <c r="Q236" s="215"/>
      <c r="R236" s="215"/>
      <c r="S236" s="215"/>
      <c r="T236" s="215"/>
      <c r="U236" s="215"/>
      <c r="V236" s="215"/>
      <c r="W236" s="215"/>
      <c r="X236" s="216"/>
      <c r="Y236" s="216"/>
      <c r="Z236" s="222"/>
      <c r="AA236" s="223"/>
      <c r="AB236" s="224"/>
      <c r="AC236" s="224"/>
      <c r="AD236" s="224"/>
      <c r="AE236" s="224"/>
    </row>
    <row r="237" spans="1:31" s="207" customFormat="1" ht="21" x14ac:dyDescent="0.25">
      <c r="D237" s="213"/>
      <c r="E237" s="220"/>
      <c r="F237" s="221"/>
      <c r="G237" s="220"/>
      <c r="H237" s="213"/>
      <c r="I237" s="214"/>
      <c r="J237" s="213"/>
      <c r="K237" s="214"/>
      <c r="L237" s="213"/>
      <c r="M237" s="220"/>
      <c r="N237" s="216"/>
      <c r="O237" s="216"/>
      <c r="P237" s="215"/>
      <c r="Q237" s="215"/>
      <c r="R237" s="215"/>
      <c r="S237" s="215"/>
      <c r="T237" s="215"/>
      <c r="U237" s="215"/>
      <c r="V237" s="215"/>
      <c r="W237" s="215"/>
      <c r="X237" s="216"/>
      <c r="Y237" s="216"/>
      <c r="Z237" s="222"/>
      <c r="AA237" s="223"/>
      <c r="AB237" s="224"/>
      <c r="AC237" s="224"/>
      <c r="AD237" s="224"/>
      <c r="AE237" s="224"/>
    </row>
    <row r="238" spans="1:31" s="207" customFormat="1" ht="21" x14ac:dyDescent="0.25">
      <c r="D238" s="213"/>
      <c r="E238" s="220"/>
      <c r="F238" s="221"/>
      <c r="G238" s="220"/>
      <c r="H238" s="213"/>
      <c r="I238" s="214"/>
      <c r="J238" s="213"/>
      <c r="K238" s="214"/>
      <c r="L238" s="213"/>
      <c r="M238" s="220"/>
      <c r="N238" s="216"/>
      <c r="O238" s="216"/>
      <c r="P238" s="215"/>
      <c r="Q238" s="215"/>
      <c r="R238" s="215"/>
      <c r="S238" s="215"/>
      <c r="T238" s="215"/>
      <c r="U238" s="215"/>
      <c r="V238" s="215"/>
      <c r="W238" s="215"/>
      <c r="X238" s="216"/>
      <c r="Y238" s="216"/>
      <c r="Z238" s="222"/>
      <c r="AA238" s="223"/>
      <c r="AB238" s="224"/>
      <c r="AC238" s="224"/>
      <c r="AD238" s="224"/>
      <c r="AE238" s="224"/>
    </row>
    <row r="239" spans="1:31" s="207" customFormat="1" ht="21" x14ac:dyDescent="0.25">
      <c r="D239" s="213"/>
      <c r="E239" s="220"/>
      <c r="F239" s="221"/>
      <c r="G239" s="220"/>
      <c r="H239" s="213"/>
      <c r="I239" s="214"/>
      <c r="J239" s="213"/>
      <c r="K239" s="214"/>
      <c r="L239" s="213"/>
      <c r="M239" s="220"/>
      <c r="N239" s="216"/>
      <c r="O239" s="216"/>
      <c r="P239" s="215"/>
      <c r="Q239" s="215"/>
      <c r="R239" s="215"/>
      <c r="S239" s="215"/>
      <c r="T239" s="215"/>
      <c r="U239" s="215"/>
      <c r="V239" s="215"/>
      <c r="W239" s="215"/>
      <c r="X239" s="216"/>
      <c r="Y239" s="216"/>
      <c r="Z239" s="222"/>
      <c r="AA239" s="223"/>
      <c r="AB239" s="224"/>
      <c r="AC239" s="224"/>
      <c r="AD239" s="224"/>
      <c r="AE239" s="224"/>
    </row>
    <row r="240" spans="1:31" s="207" customFormat="1" ht="21" x14ac:dyDescent="0.25">
      <c r="D240" s="213"/>
      <c r="E240" s="220"/>
      <c r="F240" s="221"/>
      <c r="G240" s="220"/>
      <c r="H240" s="213"/>
      <c r="I240" s="214"/>
      <c r="J240" s="213"/>
      <c r="K240" s="214"/>
      <c r="L240" s="213"/>
      <c r="M240" s="220"/>
      <c r="N240" s="216"/>
      <c r="O240" s="216"/>
      <c r="P240" s="215"/>
      <c r="Q240" s="215"/>
      <c r="R240" s="215"/>
      <c r="S240" s="215"/>
      <c r="T240" s="215"/>
      <c r="U240" s="215"/>
      <c r="V240" s="215"/>
      <c r="W240" s="215"/>
      <c r="X240" s="216"/>
      <c r="Y240" s="216"/>
      <c r="Z240" s="222"/>
      <c r="AA240" s="223"/>
      <c r="AB240" s="224"/>
      <c r="AC240" s="224"/>
      <c r="AD240" s="224"/>
      <c r="AE240" s="224"/>
    </row>
    <row r="241" spans="4:31" s="207" customFormat="1" ht="21" x14ac:dyDescent="0.25">
      <c r="D241" s="213"/>
      <c r="E241" s="220"/>
      <c r="F241" s="221"/>
      <c r="G241" s="220"/>
      <c r="H241" s="213"/>
      <c r="I241" s="214"/>
      <c r="J241" s="213"/>
      <c r="K241" s="214"/>
      <c r="L241" s="213"/>
      <c r="M241" s="220"/>
      <c r="N241" s="216"/>
      <c r="O241" s="216"/>
      <c r="P241" s="215"/>
      <c r="Q241" s="215"/>
      <c r="R241" s="215"/>
      <c r="S241" s="215"/>
      <c r="T241" s="215"/>
      <c r="U241" s="215"/>
      <c r="V241" s="215"/>
      <c r="W241" s="215"/>
      <c r="X241" s="216"/>
      <c r="Y241" s="216"/>
      <c r="Z241" s="222"/>
      <c r="AA241" s="223"/>
      <c r="AB241" s="224"/>
      <c r="AC241" s="224"/>
      <c r="AD241" s="224"/>
      <c r="AE241" s="224"/>
    </row>
    <row r="242" spans="4:31" s="207" customFormat="1" ht="21" x14ac:dyDescent="0.25">
      <c r="D242" s="213"/>
      <c r="E242" s="220"/>
      <c r="F242" s="221"/>
      <c r="G242" s="220"/>
      <c r="H242" s="213"/>
      <c r="I242" s="214"/>
      <c r="J242" s="213"/>
      <c r="K242" s="214"/>
      <c r="L242" s="213"/>
      <c r="M242" s="220"/>
      <c r="N242" s="216"/>
      <c r="O242" s="216"/>
      <c r="P242" s="215"/>
      <c r="Q242" s="215"/>
      <c r="R242" s="215"/>
      <c r="S242" s="215"/>
      <c r="T242" s="215"/>
      <c r="U242" s="215"/>
      <c r="V242" s="215"/>
      <c r="W242" s="215"/>
      <c r="X242" s="216"/>
      <c r="Y242" s="216"/>
      <c r="Z242" s="222"/>
      <c r="AA242" s="223"/>
      <c r="AB242" s="224"/>
      <c r="AC242" s="224"/>
      <c r="AD242" s="224"/>
      <c r="AE242" s="224"/>
    </row>
    <row r="243" spans="4:31" s="207" customFormat="1" ht="21" x14ac:dyDescent="0.25">
      <c r="D243" s="213"/>
      <c r="E243" s="220"/>
      <c r="F243" s="221"/>
      <c r="G243" s="220"/>
      <c r="H243" s="213"/>
      <c r="I243" s="214"/>
      <c r="J243" s="213"/>
      <c r="K243" s="214"/>
      <c r="L243" s="213"/>
      <c r="M243" s="220"/>
      <c r="N243" s="216"/>
      <c r="O243" s="216"/>
      <c r="P243" s="215"/>
      <c r="Q243" s="215"/>
      <c r="R243" s="215"/>
      <c r="S243" s="215"/>
      <c r="T243" s="215"/>
      <c r="U243" s="215"/>
      <c r="V243" s="215"/>
      <c r="W243" s="215"/>
      <c r="X243" s="216"/>
      <c r="Y243" s="216"/>
      <c r="Z243" s="222"/>
      <c r="AA243" s="223"/>
      <c r="AB243" s="224"/>
      <c r="AC243" s="224"/>
      <c r="AD243" s="224"/>
      <c r="AE243" s="224"/>
    </row>
    <row r="244" spans="4:31" s="207" customFormat="1" ht="21" x14ac:dyDescent="0.25">
      <c r="D244" s="213"/>
      <c r="E244" s="220"/>
      <c r="F244" s="221"/>
      <c r="G244" s="220"/>
      <c r="H244" s="213"/>
      <c r="I244" s="214"/>
      <c r="J244" s="213"/>
      <c r="K244" s="214"/>
      <c r="L244" s="213"/>
      <c r="M244" s="220"/>
      <c r="N244" s="216"/>
      <c r="O244" s="216"/>
      <c r="P244" s="215"/>
      <c r="Q244" s="215"/>
      <c r="R244" s="215"/>
      <c r="S244" s="215"/>
      <c r="T244" s="215"/>
      <c r="U244" s="215"/>
      <c r="V244" s="215"/>
      <c r="W244" s="215"/>
      <c r="X244" s="216"/>
      <c r="Y244" s="216"/>
      <c r="Z244" s="222"/>
      <c r="AA244" s="223"/>
      <c r="AB244" s="224"/>
      <c r="AC244" s="224"/>
      <c r="AD244" s="224"/>
      <c r="AE244" s="224"/>
    </row>
    <row r="245" spans="4:31" s="207" customFormat="1" ht="21" x14ac:dyDescent="0.25">
      <c r="D245" s="213"/>
      <c r="E245" s="220"/>
      <c r="F245" s="221"/>
      <c r="G245" s="220"/>
      <c r="H245" s="213"/>
      <c r="I245" s="214"/>
      <c r="J245" s="213"/>
      <c r="K245" s="214"/>
      <c r="L245" s="213"/>
      <c r="M245" s="220"/>
      <c r="N245" s="216"/>
      <c r="O245" s="216"/>
      <c r="P245" s="215"/>
      <c r="Q245" s="215"/>
      <c r="R245" s="215"/>
      <c r="S245" s="215"/>
      <c r="T245" s="215"/>
      <c r="U245" s="215"/>
      <c r="V245" s="215"/>
      <c r="W245" s="215"/>
      <c r="X245" s="216"/>
      <c r="Y245" s="216"/>
      <c r="Z245" s="222"/>
      <c r="AA245" s="223"/>
      <c r="AB245" s="224"/>
      <c r="AC245" s="224"/>
      <c r="AD245" s="224"/>
      <c r="AE245" s="224"/>
    </row>
    <row r="246" spans="4:31" s="207" customFormat="1" ht="21" x14ac:dyDescent="0.25">
      <c r="D246" s="213"/>
      <c r="E246" s="220"/>
      <c r="F246" s="221"/>
      <c r="G246" s="220"/>
      <c r="H246" s="213"/>
      <c r="I246" s="214"/>
      <c r="J246" s="213"/>
      <c r="K246" s="214"/>
      <c r="L246" s="213"/>
      <c r="M246" s="220"/>
      <c r="N246" s="216"/>
      <c r="O246" s="216"/>
      <c r="P246" s="215"/>
      <c r="Q246" s="215"/>
      <c r="R246" s="215"/>
      <c r="S246" s="215"/>
      <c r="T246" s="215"/>
      <c r="U246" s="215"/>
      <c r="V246" s="215"/>
      <c r="W246" s="215"/>
      <c r="X246" s="216"/>
      <c r="Y246" s="216"/>
      <c r="Z246" s="222"/>
      <c r="AA246" s="223"/>
      <c r="AB246" s="224"/>
      <c r="AC246" s="224"/>
      <c r="AD246" s="224"/>
      <c r="AE246" s="224"/>
    </row>
    <row r="247" spans="4:31" s="207" customFormat="1" ht="21" x14ac:dyDescent="0.25">
      <c r="D247" s="213"/>
      <c r="E247" s="220"/>
      <c r="F247" s="221"/>
      <c r="G247" s="220"/>
      <c r="H247" s="213"/>
      <c r="I247" s="214"/>
      <c r="J247" s="213"/>
      <c r="K247" s="214"/>
      <c r="L247" s="213"/>
      <c r="M247" s="220"/>
      <c r="N247" s="216"/>
      <c r="O247" s="216"/>
      <c r="P247" s="215"/>
      <c r="Q247" s="215"/>
      <c r="R247" s="215"/>
      <c r="S247" s="215"/>
      <c r="T247" s="215"/>
      <c r="U247" s="215"/>
      <c r="V247" s="215"/>
      <c r="W247" s="215"/>
      <c r="X247" s="216"/>
      <c r="Y247" s="216"/>
      <c r="Z247" s="222"/>
      <c r="AA247" s="223"/>
      <c r="AB247" s="224"/>
      <c r="AC247" s="224"/>
      <c r="AD247" s="224"/>
      <c r="AE247" s="224"/>
    </row>
    <row r="248" spans="4:31" s="207" customFormat="1" ht="21" x14ac:dyDescent="0.25">
      <c r="D248" s="213"/>
      <c r="E248" s="220"/>
      <c r="F248" s="221"/>
      <c r="G248" s="220"/>
      <c r="H248" s="213"/>
      <c r="I248" s="214"/>
      <c r="J248" s="213"/>
      <c r="K248" s="214"/>
      <c r="L248" s="213"/>
      <c r="M248" s="220"/>
      <c r="N248" s="216"/>
      <c r="O248" s="216"/>
      <c r="P248" s="215"/>
      <c r="Q248" s="215"/>
      <c r="R248" s="215"/>
      <c r="S248" s="215"/>
      <c r="T248" s="215"/>
      <c r="U248" s="215"/>
      <c r="V248" s="215"/>
      <c r="W248" s="215"/>
      <c r="X248" s="216"/>
      <c r="Y248" s="216"/>
      <c r="Z248" s="222"/>
      <c r="AA248" s="223"/>
      <c r="AB248" s="224"/>
      <c r="AC248" s="224"/>
      <c r="AD248" s="224"/>
      <c r="AE248" s="224"/>
    </row>
    <row r="249" spans="4:31" s="207" customFormat="1" ht="21" x14ac:dyDescent="0.25">
      <c r="D249" s="213"/>
      <c r="E249" s="220"/>
      <c r="F249" s="221"/>
      <c r="G249" s="220"/>
      <c r="H249" s="213"/>
      <c r="I249" s="214"/>
      <c r="J249" s="213"/>
      <c r="K249" s="214"/>
      <c r="L249" s="213"/>
      <c r="M249" s="220"/>
      <c r="N249" s="216"/>
      <c r="O249" s="216"/>
      <c r="P249" s="215"/>
      <c r="Q249" s="215"/>
      <c r="R249" s="215"/>
      <c r="S249" s="215"/>
      <c r="T249" s="215"/>
      <c r="U249" s="215"/>
      <c r="V249" s="215"/>
      <c r="W249" s="215"/>
      <c r="X249" s="216"/>
      <c r="Y249" s="216"/>
      <c r="Z249" s="222"/>
      <c r="AA249" s="223"/>
      <c r="AB249" s="224"/>
      <c r="AC249" s="224"/>
      <c r="AD249" s="224"/>
      <c r="AE249" s="224"/>
    </row>
    <row r="250" spans="4:31" s="207" customFormat="1" ht="21" x14ac:dyDescent="0.25">
      <c r="D250" s="213"/>
      <c r="E250" s="220"/>
      <c r="F250" s="221"/>
      <c r="G250" s="220"/>
      <c r="H250" s="213"/>
      <c r="I250" s="214"/>
      <c r="J250" s="213"/>
      <c r="K250" s="214"/>
      <c r="L250" s="213"/>
      <c r="M250" s="220"/>
      <c r="N250" s="216"/>
      <c r="O250" s="216"/>
      <c r="P250" s="215"/>
      <c r="Q250" s="215"/>
      <c r="R250" s="215"/>
      <c r="S250" s="215"/>
      <c r="T250" s="215"/>
      <c r="U250" s="215"/>
      <c r="V250" s="215"/>
      <c r="W250" s="215"/>
      <c r="X250" s="216"/>
      <c r="Y250" s="216"/>
      <c r="Z250" s="222"/>
      <c r="AA250" s="223"/>
      <c r="AB250" s="224"/>
      <c r="AC250" s="224"/>
      <c r="AD250" s="224"/>
      <c r="AE250" s="224"/>
    </row>
    <row r="251" spans="4:31" s="207" customFormat="1" ht="21" x14ac:dyDescent="0.25">
      <c r="D251" s="213"/>
      <c r="E251" s="220"/>
      <c r="F251" s="221"/>
      <c r="G251" s="220"/>
      <c r="H251" s="213"/>
      <c r="I251" s="214"/>
      <c r="J251" s="213"/>
      <c r="K251" s="214"/>
      <c r="L251" s="213"/>
      <c r="M251" s="220"/>
      <c r="N251" s="216"/>
      <c r="O251" s="216"/>
      <c r="P251" s="215"/>
      <c r="Q251" s="215"/>
      <c r="R251" s="215"/>
      <c r="S251" s="215"/>
      <c r="T251" s="215"/>
      <c r="U251" s="215"/>
      <c r="V251" s="215"/>
      <c r="W251" s="215"/>
      <c r="X251" s="216"/>
      <c r="Y251" s="216"/>
      <c r="Z251" s="222"/>
      <c r="AA251" s="223"/>
      <c r="AB251" s="224"/>
      <c r="AC251" s="224"/>
      <c r="AD251" s="224"/>
      <c r="AE251" s="224"/>
    </row>
    <row r="252" spans="4:31" s="207" customFormat="1" ht="21" x14ac:dyDescent="0.25">
      <c r="D252" s="213"/>
      <c r="E252" s="220"/>
      <c r="F252" s="221"/>
      <c r="G252" s="220"/>
      <c r="H252" s="213"/>
      <c r="I252" s="214"/>
      <c r="J252" s="213"/>
      <c r="K252" s="214"/>
      <c r="L252" s="213"/>
      <c r="M252" s="220"/>
      <c r="N252" s="216"/>
      <c r="O252" s="216"/>
      <c r="P252" s="215"/>
      <c r="Q252" s="215"/>
      <c r="R252" s="215"/>
      <c r="S252" s="215"/>
      <c r="T252" s="215"/>
      <c r="U252" s="215"/>
      <c r="V252" s="215"/>
      <c r="W252" s="215"/>
      <c r="X252" s="216"/>
      <c r="Y252" s="216"/>
      <c r="Z252" s="222"/>
      <c r="AA252" s="223"/>
      <c r="AB252" s="224"/>
      <c r="AC252" s="224"/>
      <c r="AD252" s="224"/>
      <c r="AE252" s="224"/>
    </row>
    <row r="253" spans="4:31" s="207" customFormat="1" ht="21" x14ac:dyDescent="0.25">
      <c r="D253" s="213"/>
      <c r="E253" s="220"/>
      <c r="F253" s="221"/>
      <c r="G253" s="220"/>
      <c r="H253" s="213"/>
      <c r="I253" s="214"/>
      <c r="J253" s="213"/>
      <c r="K253" s="214"/>
      <c r="L253" s="213"/>
      <c r="M253" s="220"/>
      <c r="N253" s="216"/>
      <c r="O253" s="216"/>
      <c r="P253" s="215"/>
      <c r="Q253" s="215"/>
      <c r="R253" s="215"/>
      <c r="S253" s="215"/>
      <c r="T253" s="215"/>
      <c r="U253" s="215"/>
      <c r="V253" s="215"/>
      <c r="W253" s="215"/>
      <c r="X253" s="216"/>
      <c r="Y253" s="216"/>
      <c r="Z253" s="222"/>
      <c r="AA253" s="223"/>
      <c r="AB253" s="224"/>
      <c r="AC253" s="224"/>
      <c r="AD253" s="224"/>
      <c r="AE253" s="224"/>
    </row>
    <row r="254" spans="4:31" s="207" customFormat="1" ht="21" x14ac:dyDescent="0.25">
      <c r="D254" s="213"/>
      <c r="E254" s="220"/>
      <c r="F254" s="221"/>
      <c r="G254" s="220"/>
      <c r="H254" s="213"/>
      <c r="I254" s="214"/>
      <c r="J254" s="213"/>
      <c r="K254" s="214"/>
      <c r="L254" s="213"/>
      <c r="M254" s="220"/>
      <c r="N254" s="216"/>
      <c r="O254" s="216"/>
      <c r="P254" s="215"/>
      <c r="Q254" s="215"/>
      <c r="R254" s="215"/>
      <c r="S254" s="215"/>
      <c r="T254" s="215"/>
      <c r="U254" s="215"/>
      <c r="V254" s="215"/>
      <c r="W254" s="215"/>
      <c r="X254" s="216"/>
      <c r="Y254" s="216"/>
      <c r="Z254" s="222"/>
      <c r="AA254" s="223"/>
      <c r="AB254" s="224"/>
      <c r="AC254" s="224"/>
      <c r="AD254" s="224"/>
      <c r="AE254" s="224"/>
    </row>
    <row r="255" spans="4:31" s="207" customFormat="1" ht="21" x14ac:dyDescent="0.25">
      <c r="D255" s="213"/>
      <c r="E255" s="220"/>
      <c r="F255" s="221"/>
      <c r="G255" s="220"/>
      <c r="H255" s="213"/>
      <c r="I255" s="214"/>
      <c r="J255" s="213"/>
      <c r="K255" s="214"/>
      <c r="L255" s="213"/>
      <c r="M255" s="220"/>
      <c r="N255" s="216"/>
      <c r="O255" s="216"/>
      <c r="P255" s="215"/>
      <c r="Q255" s="215"/>
      <c r="R255" s="215"/>
      <c r="S255" s="215"/>
      <c r="T255" s="215"/>
      <c r="U255" s="215"/>
      <c r="V255" s="215"/>
      <c r="W255" s="215"/>
      <c r="X255" s="216"/>
      <c r="Y255" s="216"/>
      <c r="Z255" s="222"/>
      <c r="AA255" s="223"/>
      <c r="AB255" s="224"/>
      <c r="AC255" s="224"/>
      <c r="AD255" s="224"/>
      <c r="AE255" s="224"/>
    </row>
    <row r="256" spans="4:31" s="207" customFormat="1" ht="21" x14ac:dyDescent="0.25">
      <c r="D256" s="213"/>
      <c r="E256" s="220"/>
      <c r="F256" s="221"/>
      <c r="G256" s="220"/>
      <c r="H256" s="213"/>
      <c r="I256" s="214"/>
      <c r="J256" s="213"/>
      <c r="K256" s="214"/>
      <c r="L256" s="213"/>
      <c r="M256" s="220"/>
      <c r="N256" s="216"/>
      <c r="O256" s="216"/>
      <c r="P256" s="215"/>
      <c r="Q256" s="215"/>
      <c r="R256" s="215"/>
      <c r="S256" s="215"/>
      <c r="T256" s="215"/>
      <c r="U256" s="215"/>
      <c r="V256" s="215"/>
      <c r="W256" s="215"/>
      <c r="X256" s="216"/>
      <c r="Y256" s="216"/>
      <c r="Z256" s="222"/>
      <c r="AA256" s="223"/>
      <c r="AB256" s="224"/>
      <c r="AC256" s="224"/>
      <c r="AD256" s="224"/>
      <c r="AE256" s="224"/>
    </row>
    <row r="257" spans="4:31" s="207" customFormat="1" ht="21" x14ac:dyDescent="0.25">
      <c r="D257" s="213"/>
      <c r="E257" s="220"/>
      <c r="F257" s="221"/>
      <c r="G257" s="220"/>
      <c r="H257" s="213"/>
      <c r="I257" s="214"/>
      <c r="J257" s="213"/>
      <c r="K257" s="214"/>
      <c r="L257" s="213"/>
      <c r="M257" s="220"/>
      <c r="N257" s="216"/>
      <c r="O257" s="216"/>
      <c r="P257" s="215"/>
      <c r="Q257" s="215"/>
      <c r="R257" s="215"/>
      <c r="S257" s="215"/>
      <c r="T257" s="215"/>
      <c r="U257" s="215"/>
      <c r="V257" s="215"/>
      <c r="W257" s="215"/>
      <c r="X257" s="216"/>
      <c r="Y257" s="216"/>
      <c r="Z257" s="222"/>
      <c r="AA257" s="223"/>
      <c r="AB257" s="224"/>
      <c r="AC257" s="224"/>
      <c r="AD257" s="224"/>
      <c r="AE257" s="224"/>
    </row>
    <row r="258" spans="4:31" s="207" customFormat="1" ht="21" x14ac:dyDescent="0.25">
      <c r="D258" s="213"/>
      <c r="E258" s="220"/>
      <c r="F258" s="221"/>
      <c r="G258" s="220"/>
      <c r="H258" s="213"/>
      <c r="I258" s="214"/>
      <c r="J258" s="213"/>
      <c r="K258" s="214"/>
      <c r="L258" s="213"/>
      <c r="M258" s="220"/>
      <c r="N258" s="216"/>
      <c r="O258" s="216"/>
      <c r="P258" s="215"/>
      <c r="Q258" s="215"/>
      <c r="R258" s="215"/>
      <c r="S258" s="215"/>
      <c r="T258" s="215"/>
      <c r="U258" s="215"/>
      <c r="V258" s="215"/>
      <c r="W258" s="215"/>
      <c r="X258" s="216"/>
      <c r="Y258" s="216"/>
      <c r="Z258" s="222"/>
      <c r="AA258" s="223"/>
      <c r="AB258" s="224"/>
      <c r="AC258" s="224"/>
      <c r="AD258" s="224"/>
      <c r="AE258" s="224"/>
    </row>
    <row r="259" spans="4:31" s="207" customFormat="1" ht="21" x14ac:dyDescent="0.25">
      <c r="D259" s="213"/>
      <c r="E259" s="220"/>
      <c r="F259" s="221"/>
      <c r="G259" s="220"/>
      <c r="H259" s="213"/>
      <c r="I259" s="214"/>
      <c r="J259" s="213"/>
      <c r="K259" s="214"/>
      <c r="L259" s="213"/>
      <c r="M259" s="220"/>
      <c r="N259" s="216"/>
      <c r="O259" s="216"/>
      <c r="P259" s="215"/>
      <c r="Q259" s="215"/>
      <c r="R259" s="215"/>
      <c r="S259" s="215"/>
      <c r="T259" s="215"/>
      <c r="U259" s="215"/>
      <c r="V259" s="215"/>
      <c r="W259" s="215"/>
      <c r="X259" s="216"/>
      <c r="Y259" s="216"/>
      <c r="Z259" s="222"/>
      <c r="AA259" s="223"/>
      <c r="AB259" s="224"/>
      <c r="AC259" s="224"/>
      <c r="AD259" s="224"/>
      <c r="AE259" s="224"/>
    </row>
    <row r="260" spans="4:31" s="207" customFormat="1" ht="21" x14ac:dyDescent="0.25">
      <c r="D260" s="213"/>
      <c r="E260" s="220"/>
      <c r="F260" s="221"/>
      <c r="G260" s="220"/>
      <c r="H260" s="213"/>
      <c r="I260" s="214"/>
      <c r="J260" s="213"/>
      <c r="K260" s="214"/>
      <c r="L260" s="213"/>
      <c r="M260" s="220"/>
      <c r="N260" s="216"/>
      <c r="O260" s="216"/>
      <c r="P260" s="215"/>
      <c r="Q260" s="215"/>
      <c r="R260" s="215"/>
      <c r="S260" s="215"/>
      <c r="T260" s="215"/>
      <c r="U260" s="215"/>
      <c r="V260" s="215"/>
      <c r="W260" s="215"/>
      <c r="X260" s="216"/>
      <c r="Y260" s="216"/>
      <c r="Z260" s="222"/>
      <c r="AA260" s="223"/>
      <c r="AB260" s="224"/>
      <c r="AC260" s="224"/>
      <c r="AD260" s="224"/>
      <c r="AE260" s="224"/>
    </row>
    <row r="261" spans="4:31" s="207" customFormat="1" ht="21" x14ac:dyDescent="0.25">
      <c r="D261" s="213"/>
      <c r="E261" s="220"/>
      <c r="F261" s="221"/>
      <c r="G261" s="220"/>
      <c r="H261" s="213"/>
      <c r="I261" s="214"/>
      <c r="J261" s="213"/>
      <c r="K261" s="214"/>
      <c r="L261" s="213"/>
      <c r="M261" s="220"/>
      <c r="N261" s="216"/>
      <c r="O261" s="216"/>
      <c r="P261" s="215"/>
      <c r="Q261" s="215"/>
      <c r="R261" s="215"/>
      <c r="S261" s="215"/>
      <c r="T261" s="215"/>
      <c r="U261" s="215"/>
      <c r="V261" s="215"/>
      <c r="W261" s="215"/>
      <c r="X261" s="216"/>
      <c r="Y261" s="216"/>
      <c r="Z261" s="222"/>
      <c r="AA261" s="223"/>
      <c r="AB261" s="224"/>
      <c r="AC261" s="224"/>
      <c r="AD261" s="224"/>
      <c r="AE261" s="224"/>
    </row>
    <row r="262" spans="4:31" s="4" customFormat="1" ht="21" x14ac:dyDescent="0.6">
      <c r="D262" s="234"/>
      <c r="E262" s="235"/>
      <c r="F262" s="236"/>
      <c r="G262" s="235"/>
      <c r="H262" s="234"/>
      <c r="I262" s="237"/>
      <c r="J262" s="234"/>
      <c r="K262" s="237"/>
      <c r="L262" s="234"/>
      <c r="M262" s="220"/>
      <c r="N262" s="238"/>
      <c r="O262" s="238"/>
      <c r="P262" s="93"/>
      <c r="Q262" s="93"/>
      <c r="R262" s="93"/>
      <c r="S262" s="93"/>
      <c r="T262" s="93"/>
      <c r="U262" s="93"/>
      <c r="V262" s="93"/>
      <c r="W262" s="93"/>
      <c r="X262" s="238"/>
      <c r="Y262" s="238"/>
      <c r="Z262" s="1"/>
      <c r="AA262" s="2"/>
      <c r="AB262" s="3"/>
      <c r="AC262" s="3"/>
      <c r="AD262" s="3"/>
      <c r="AE262" s="3"/>
    </row>
    <row r="263" spans="4:31" s="4" customFormat="1" ht="21" x14ac:dyDescent="0.6">
      <c r="D263" s="234"/>
      <c r="E263" s="235"/>
      <c r="F263" s="236"/>
      <c r="G263" s="235"/>
      <c r="H263" s="234"/>
      <c r="I263" s="237"/>
      <c r="J263" s="234"/>
      <c r="K263" s="237"/>
      <c r="L263" s="234"/>
      <c r="M263" s="220"/>
      <c r="N263" s="238"/>
      <c r="O263" s="238"/>
      <c r="P263" s="93"/>
      <c r="Q263" s="93"/>
      <c r="R263" s="93"/>
      <c r="S263" s="93"/>
      <c r="T263" s="93"/>
      <c r="U263" s="93"/>
      <c r="V263" s="93"/>
      <c r="W263" s="93"/>
      <c r="X263" s="238"/>
      <c r="Y263" s="238"/>
      <c r="Z263" s="1"/>
      <c r="AA263" s="2"/>
      <c r="AB263" s="3"/>
      <c r="AC263" s="3"/>
      <c r="AD263" s="3"/>
      <c r="AE263" s="3"/>
    </row>
    <row r="264" spans="4:31" s="4" customFormat="1" ht="21" x14ac:dyDescent="0.6">
      <c r="D264" s="234"/>
      <c r="E264" s="235"/>
      <c r="F264" s="236"/>
      <c r="G264" s="235"/>
      <c r="H264" s="234"/>
      <c r="I264" s="237"/>
      <c r="J264" s="234"/>
      <c r="K264" s="237"/>
      <c r="L264" s="234"/>
      <c r="M264" s="220"/>
      <c r="N264" s="238"/>
      <c r="O264" s="238"/>
      <c r="P264" s="93"/>
      <c r="Q264" s="93"/>
      <c r="R264" s="93"/>
      <c r="S264" s="93"/>
      <c r="T264" s="93"/>
      <c r="U264" s="93"/>
      <c r="V264" s="93"/>
      <c r="W264" s="93"/>
      <c r="X264" s="238"/>
      <c r="Y264" s="238"/>
      <c r="Z264" s="1"/>
      <c r="AA264" s="2"/>
      <c r="AB264" s="3"/>
      <c r="AC264" s="3"/>
      <c r="AD264" s="3"/>
      <c r="AE264" s="3"/>
    </row>
    <row r="265" spans="4:31" s="4" customFormat="1" ht="21" x14ac:dyDescent="0.6">
      <c r="D265" s="234"/>
      <c r="E265" s="235"/>
      <c r="F265" s="236"/>
      <c r="G265" s="235"/>
      <c r="H265" s="234"/>
      <c r="I265" s="237"/>
      <c r="J265" s="234"/>
      <c r="K265" s="237"/>
      <c r="L265" s="234"/>
      <c r="M265" s="220"/>
      <c r="N265" s="238"/>
      <c r="O265" s="238"/>
      <c r="P265" s="93"/>
      <c r="Q265" s="93"/>
      <c r="R265" s="93"/>
      <c r="S265" s="93"/>
      <c r="T265" s="93"/>
      <c r="U265" s="93"/>
      <c r="V265" s="93"/>
      <c r="W265" s="93"/>
      <c r="X265" s="238"/>
      <c r="Y265" s="238"/>
      <c r="Z265" s="1"/>
      <c r="AA265" s="2"/>
      <c r="AB265" s="3"/>
      <c r="AC265" s="3"/>
      <c r="AD265" s="3"/>
      <c r="AE265" s="3"/>
    </row>
    <row r="266" spans="4:31" s="4" customFormat="1" ht="21" x14ac:dyDescent="0.6">
      <c r="D266" s="234"/>
      <c r="E266" s="235"/>
      <c r="F266" s="236"/>
      <c r="G266" s="235"/>
      <c r="H266" s="234"/>
      <c r="I266" s="237"/>
      <c r="J266" s="234"/>
      <c r="K266" s="237"/>
      <c r="L266" s="234"/>
      <c r="M266" s="220"/>
      <c r="N266" s="238"/>
      <c r="O266" s="238"/>
      <c r="P266" s="93"/>
      <c r="Q266" s="93"/>
      <c r="R266" s="93"/>
      <c r="S266" s="93"/>
      <c r="T266" s="93"/>
      <c r="U266" s="93"/>
      <c r="V266" s="93"/>
      <c r="W266" s="93"/>
      <c r="X266" s="238"/>
      <c r="Y266" s="238"/>
      <c r="Z266" s="1"/>
      <c r="AA266" s="2"/>
      <c r="AB266" s="3"/>
      <c r="AC266" s="3"/>
      <c r="AD266" s="3"/>
      <c r="AE266" s="3"/>
    </row>
    <row r="267" spans="4:31" s="4" customFormat="1" ht="21" x14ac:dyDescent="0.6">
      <c r="D267" s="234"/>
      <c r="E267" s="235"/>
      <c r="F267" s="236"/>
      <c r="G267" s="235"/>
      <c r="H267" s="234"/>
      <c r="I267" s="237"/>
      <c r="J267" s="234"/>
      <c r="K267" s="237"/>
      <c r="L267" s="234"/>
      <c r="M267" s="220"/>
      <c r="N267" s="238"/>
      <c r="O267" s="238"/>
      <c r="P267" s="93"/>
      <c r="Q267" s="93"/>
      <c r="R267" s="93"/>
      <c r="S267" s="93"/>
      <c r="T267" s="93"/>
      <c r="U267" s="93"/>
      <c r="V267" s="93"/>
      <c r="W267" s="93"/>
      <c r="X267" s="238"/>
      <c r="Y267" s="238"/>
      <c r="Z267" s="1"/>
      <c r="AA267" s="2"/>
      <c r="AB267" s="3"/>
      <c r="AC267" s="3"/>
      <c r="AD267" s="3"/>
      <c r="AE267" s="3"/>
    </row>
    <row r="268" spans="4:31" s="4" customFormat="1" ht="21" x14ac:dyDescent="0.6">
      <c r="D268" s="234"/>
      <c r="E268" s="235"/>
      <c r="F268" s="236"/>
      <c r="G268" s="235"/>
      <c r="H268" s="234"/>
      <c r="I268" s="237"/>
      <c r="J268" s="234"/>
      <c r="K268" s="237"/>
      <c r="L268" s="234"/>
      <c r="M268" s="220"/>
      <c r="N268" s="238"/>
      <c r="O268" s="238"/>
      <c r="P268" s="93"/>
      <c r="Q268" s="93"/>
      <c r="R268" s="93"/>
      <c r="S268" s="93"/>
      <c r="T268" s="93"/>
      <c r="U268" s="93"/>
      <c r="V268" s="93"/>
      <c r="W268" s="93"/>
      <c r="X268" s="238"/>
      <c r="Y268" s="238"/>
      <c r="Z268" s="1"/>
      <c r="AA268" s="2"/>
      <c r="AB268" s="3"/>
      <c r="AC268" s="3"/>
      <c r="AD268" s="3"/>
      <c r="AE268" s="3"/>
    </row>
    <row r="269" spans="4:31" s="4" customFormat="1" ht="21" x14ac:dyDescent="0.6">
      <c r="D269" s="234"/>
      <c r="E269" s="235"/>
      <c r="F269" s="236"/>
      <c r="G269" s="235"/>
      <c r="H269" s="234"/>
      <c r="I269" s="237"/>
      <c r="J269" s="234"/>
      <c r="K269" s="237"/>
      <c r="L269" s="234"/>
      <c r="M269" s="220"/>
      <c r="N269" s="238"/>
      <c r="O269" s="238"/>
      <c r="P269" s="93"/>
      <c r="Q269" s="93"/>
      <c r="R269" s="93"/>
      <c r="S269" s="93"/>
      <c r="T269" s="93"/>
      <c r="U269" s="93"/>
      <c r="V269" s="93"/>
      <c r="W269" s="93"/>
      <c r="X269" s="238"/>
      <c r="Y269" s="238"/>
      <c r="Z269" s="1"/>
      <c r="AA269" s="2"/>
      <c r="AB269" s="3"/>
      <c r="AC269" s="3"/>
      <c r="AD269" s="3"/>
      <c r="AE269" s="3"/>
    </row>
    <row r="270" spans="4:31" s="4" customFormat="1" ht="21" x14ac:dyDescent="0.6">
      <c r="D270" s="234"/>
      <c r="E270" s="235"/>
      <c r="F270" s="236"/>
      <c r="G270" s="235"/>
      <c r="H270" s="234"/>
      <c r="I270" s="237"/>
      <c r="J270" s="234"/>
      <c r="K270" s="237"/>
      <c r="L270" s="234"/>
      <c r="M270" s="220"/>
      <c r="N270" s="238"/>
      <c r="O270" s="238"/>
      <c r="P270" s="93"/>
      <c r="Q270" s="93"/>
      <c r="R270" s="93"/>
      <c r="S270" s="93"/>
      <c r="T270" s="93"/>
      <c r="U270" s="93"/>
      <c r="V270" s="93"/>
      <c r="W270" s="93"/>
      <c r="X270" s="238"/>
      <c r="Y270" s="238"/>
      <c r="Z270" s="1"/>
      <c r="AA270" s="2"/>
      <c r="AB270" s="3"/>
      <c r="AC270" s="3"/>
      <c r="AD270" s="3"/>
      <c r="AE270" s="3"/>
    </row>
    <row r="271" spans="4:31" s="4" customFormat="1" ht="21" x14ac:dyDescent="0.6">
      <c r="D271" s="234"/>
      <c r="E271" s="235"/>
      <c r="F271" s="236"/>
      <c r="G271" s="235"/>
      <c r="H271" s="234"/>
      <c r="I271" s="237"/>
      <c r="J271" s="234"/>
      <c r="K271" s="237"/>
      <c r="L271" s="234"/>
      <c r="M271" s="220"/>
      <c r="N271" s="238"/>
      <c r="O271" s="238"/>
      <c r="P271" s="93"/>
      <c r="Q271" s="93"/>
      <c r="R271" s="93"/>
      <c r="S271" s="93"/>
      <c r="T271" s="93"/>
      <c r="U271" s="93"/>
      <c r="V271" s="93"/>
      <c r="W271" s="93"/>
      <c r="X271" s="238"/>
      <c r="Y271" s="238"/>
      <c r="Z271" s="1"/>
      <c r="AA271" s="2"/>
      <c r="AB271" s="3"/>
      <c r="AC271" s="3"/>
      <c r="AD271" s="3"/>
      <c r="AE271" s="3"/>
    </row>
    <row r="272" spans="4:31" s="4" customFormat="1" ht="21" x14ac:dyDescent="0.6">
      <c r="D272" s="234"/>
      <c r="E272" s="235"/>
      <c r="F272" s="236"/>
      <c r="G272" s="235"/>
      <c r="H272" s="234"/>
      <c r="I272" s="237"/>
      <c r="J272" s="234"/>
      <c r="K272" s="237"/>
      <c r="L272" s="234"/>
      <c r="M272" s="220"/>
      <c r="N272" s="238"/>
      <c r="O272" s="238"/>
      <c r="P272" s="93"/>
      <c r="Q272" s="93"/>
      <c r="R272" s="93"/>
      <c r="S272" s="93"/>
      <c r="T272" s="93"/>
      <c r="U272" s="93"/>
      <c r="V272" s="93"/>
      <c r="W272" s="93"/>
      <c r="X272" s="238"/>
      <c r="Y272" s="238"/>
      <c r="Z272" s="1"/>
      <c r="AA272" s="2"/>
      <c r="AB272" s="3"/>
      <c r="AC272" s="3"/>
      <c r="AD272" s="3"/>
      <c r="AE272" s="3"/>
    </row>
    <row r="273" spans="4:31" s="4" customFormat="1" ht="21" x14ac:dyDescent="0.6">
      <c r="D273" s="234"/>
      <c r="E273" s="235"/>
      <c r="F273" s="236"/>
      <c r="G273" s="235"/>
      <c r="H273" s="234"/>
      <c r="I273" s="237"/>
      <c r="J273" s="234"/>
      <c r="K273" s="237"/>
      <c r="L273" s="234"/>
      <c r="M273" s="220"/>
      <c r="N273" s="238"/>
      <c r="O273" s="238"/>
      <c r="P273" s="93"/>
      <c r="Q273" s="93"/>
      <c r="R273" s="93"/>
      <c r="S273" s="93"/>
      <c r="T273" s="93"/>
      <c r="U273" s="93"/>
      <c r="V273" s="93"/>
      <c r="W273" s="93"/>
      <c r="X273" s="238"/>
      <c r="Y273" s="238"/>
      <c r="Z273" s="1"/>
      <c r="AA273" s="2"/>
      <c r="AB273" s="3"/>
      <c r="AC273" s="3"/>
      <c r="AD273" s="3"/>
      <c r="AE273" s="3"/>
    </row>
    <row r="274" spans="4:31" s="4" customFormat="1" ht="21" x14ac:dyDescent="0.6">
      <c r="D274" s="234"/>
      <c r="E274" s="235"/>
      <c r="F274" s="236"/>
      <c r="G274" s="235"/>
      <c r="H274" s="234"/>
      <c r="I274" s="237"/>
      <c r="J274" s="234"/>
      <c r="K274" s="237"/>
      <c r="L274" s="234"/>
      <c r="M274" s="220"/>
      <c r="N274" s="238"/>
      <c r="O274" s="238"/>
      <c r="P274" s="93"/>
      <c r="Q274" s="93"/>
      <c r="R274" s="93"/>
      <c r="S274" s="93"/>
      <c r="T274" s="93"/>
      <c r="U274" s="93"/>
      <c r="V274" s="93"/>
      <c r="W274" s="93"/>
      <c r="X274" s="238"/>
      <c r="Y274" s="238"/>
      <c r="Z274" s="1"/>
      <c r="AA274" s="2"/>
      <c r="AB274" s="3"/>
      <c r="AC274" s="3"/>
      <c r="AD274" s="3"/>
      <c r="AE274" s="3"/>
    </row>
    <row r="275" spans="4:31" s="4" customFormat="1" ht="21" x14ac:dyDescent="0.6">
      <c r="D275" s="234"/>
      <c r="E275" s="235"/>
      <c r="F275" s="236"/>
      <c r="G275" s="235"/>
      <c r="H275" s="234"/>
      <c r="I275" s="237"/>
      <c r="J275" s="234"/>
      <c r="K275" s="237"/>
      <c r="L275" s="234"/>
      <c r="M275" s="220"/>
      <c r="N275" s="238"/>
      <c r="O275" s="238"/>
      <c r="P275" s="93"/>
      <c r="Q275" s="93"/>
      <c r="R275" s="93"/>
      <c r="S275" s="93"/>
      <c r="T275" s="93"/>
      <c r="U275" s="93"/>
      <c r="V275" s="93"/>
      <c r="W275" s="93"/>
      <c r="X275" s="238"/>
      <c r="Y275" s="238"/>
      <c r="Z275" s="1"/>
      <c r="AA275" s="2"/>
      <c r="AB275" s="3"/>
      <c r="AC275" s="3"/>
      <c r="AD275" s="3"/>
      <c r="AE275" s="3"/>
    </row>
    <row r="276" spans="4:31" s="4" customFormat="1" ht="21" x14ac:dyDescent="0.6">
      <c r="D276" s="234"/>
      <c r="E276" s="235"/>
      <c r="F276" s="236"/>
      <c r="G276" s="235"/>
      <c r="H276" s="234"/>
      <c r="I276" s="237"/>
      <c r="J276" s="234"/>
      <c r="K276" s="237"/>
      <c r="L276" s="234"/>
      <c r="M276" s="220"/>
      <c r="N276" s="238"/>
      <c r="O276" s="238"/>
      <c r="P276" s="93"/>
      <c r="Q276" s="93"/>
      <c r="R276" s="93"/>
      <c r="S276" s="93"/>
      <c r="T276" s="93"/>
      <c r="U276" s="93"/>
      <c r="V276" s="93"/>
      <c r="W276" s="93"/>
      <c r="X276" s="238"/>
      <c r="Y276" s="238"/>
      <c r="Z276" s="1"/>
      <c r="AA276" s="2"/>
      <c r="AB276" s="3"/>
      <c r="AC276" s="3"/>
      <c r="AD276" s="3"/>
      <c r="AE276" s="3"/>
    </row>
    <row r="277" spans="4:31" s="4" customFormat="1" ht="21" x14ac:dyDescent="0.6">
      <c r="D277" s="234"/>
      <c r="E277" s="235"/>
      <c r="F277" s="236"/>
      <c r="G277" s="235"/>
      <c r="H277" s="234"/>
      <c r="I277" s="237"/>
      <c r="J277" s="234"/>
      <c r="K277" s="237"/>
      <c r="L277" s="234"/>
      <c r="M277" s="220"/>
      <c r="N277" s="238"/>
      <c r="O277" s="238"/>
      <c r="P277" s="93"/>
      <c r="Q277" s="93"/>
      <c r="R277" s="93"/>
      <c r="S277" s="93"/>
      <c r="T277" s="93"/>
      <c r="U277" s="93"/>
      <c r="V277" s="93"/>
      <c r="W277" s="93"/>
      <c r="X277" s="238"/>
      <c r="Y277" s="238"/>
      <c r="Z277" s="1"/>
      <c r="AA277" s="2"/>
      <c r="AB277" s="3"/>
      <c r="AC277" s="3"/>
      <c r="AD277" s="3"/>
      <c r="AE277" s="3"/>
    </row>
    <row r="278" spans="4:31" s="4" customFormat="1" ht="21" x14ac:dyDescent="0.6">
      <c r="D278" s="234"/>
      <c r="E278" s="235"/>
      <c r="F278" s="236"/>
      <c r="G278" s="235"/>
      <c r="H278" s="234"/>
      <c r="I278" s="237"/>
      <c r="J278" s="234"/>
      <c r="K278" s="237"/>
      <c r="L278" s="234"/>
      <c r="M278" s="220"/>
      <c r="N278" s="238"/>
      <c r="O278" s="238"/>
      <c r="P278" s="93"/>
      <c r="Q278" s="93"/>
      <c r="R278" s="93"/>
      <c r="S278" s="93"/>
      <c r="T278" s="93"/>
      <c r="U278" s="93"/>
      <c r="V278" s="93"/>
      <c r="W278" s="93"/>
      <c r="X278" s="238"/>
      <c r="Y278" s="238"/>
      <c r="Z278" s="1"/>
      <c r="AA278" s="2"/>
      <c r="AB278" s="3"/>
      <c r="AC278" s="3"/>
      <c r="AD278" s="3"/>
      <c r="AE278" s="3"/>
    </row>
    <row r="279" spans="4:31" s="4" customFormat="1" ht="21" x14ac:dyDescent="0.6">
      <c r="D279" s="234"/>
      <c r="E279" s="235"/>
      <c r="F279" s="236"/>
      <c r="G279" s="235"/>
      <c r="H279" s="234"/>
      <c r="I279" s="237"/>
      <c r="J279" s="234"/>
      <c r="K279" s="237"/>
      <c r="L279" s="234"/>
      <c r="M279" s="220"/>
      <c r="N279" s="238"/>
      <c r="O279" s="238"/>
      <c r="P279" s="93"/>
      <c r="Q279" s="93"/>
      <c r="R279" s="93"/>
      <c r="S279" s="93"/>
      <c r="T279" s="93"/>
      <c r="U279" s="93"/>
      <c r="V279" s="93"/>
      <c r="W279" s="93"/>
      <c r="X279" s="238"/>
      <c r="Y279" s="238"/>
      <c r="Z279" s="1"/>
      <c r="AA279" s="2"/>
      <c r="AB279" s="3"/>
      <c r="AC279" s="3"/>
      <c r="AD279" s="3"/>
      <c r="AE279" s="3"/>
    </row>
    <row r="280" spans="4:31" s="4" customFormat="1" ht="21" x14ac:dyDescent="0.6">
      <c r="D280" s="234"/>
      <c r="E280" s="235"/>
      <c r="F280" s="236"/>
      <c r="G280" s="235"/>
      <c r="H280" s="234"/>
      <c r="I280" s="237"/>
      <c r="J280" s="234"/>
      <c r="K280" s="237"/>
      <c r="L280" s="234"/>
      <c r="M280" s="220"/>
      <c r="N280" s="238"/>
      <c r="O280" s="238"/>
      <c r="P280" s="93"/>
      <c r="Q280" s="93"/>
      <c r="R280" s="93"/>
      <c r="S280" s="93"/>
      <c r="T280" s="93"/>
      <c r="U280" s="93"/>
      <c r="V280" s="93"/>
      <c r="W280" s="93"/>
      <c r="X280" s="238"/>
      <c r="Y280" s="238"/>
      <c r="Z280" s="1"/>
      <c r="AA280" s="2"/>
      <c r="AB280" s="3"/>
      <c r="AC280" s="3"/>
      <c r="AD280" s="3"/>
      <c r="AE280" s="3"/>
    </row>
    <row r="281" spans="4:31" s="4" customFormat="1" ht="21" x14ac:dyDescent="0.6">
      <c r="D281" s="234"/>
      <c r="E281" s="235"/>
      <c r="F281" s="236"/>
      <c r="G281" s="235"/>
      <c r="H281" s="234"/>
      <c r="I281" s="237"/>
      <c r="J281" s="234"/>
      <c r="K281" s="237"/>
      <c r="L281" s="234"/>
      <c r="M281" s="220"/>
      <c r="N281" s="238"/>
      <c r="O281" s="238"/>
      <c r="P281" s="93"/>
      <c r="Q281" s="93"/>
      <c r="R281" s="93"/>
      <c r="S281" s="93"/>
      <c r="T281" s="93"/>
      <c r="U281" s="93"/>
      <c r="V281" s="93"/>
      <c r="W281" s="93"/>
      <c r="X281" s="238"/>
      <c r="Y281" s="238"/>
      <c r="Z281" s="1"/>
      <c r="AA281" s="2"/>
      <c r="AB281" s="3"/>
      <c r="AC281" s="3"/>
      <c r="AD281" s="3"/>
      <c r="AE281" s="3"/>
    </row>
    <row r="282" spans="4:31" s="4" customFormat="1" ht="21" x14ac:dyDescent="0.6">
      <c r="D282" s="234"/>
      <c r="E282" s="235"/>
      <c r="F282" s="236"/>
      <c r="G282" s="235"/>
      <c r="H282" s="234"/>
      <c r="I282" s="237"/>
      <c r="J282" s="234"/>
      <c r="K282" s="237"/>
      <c r="L282" s="234"/>
      <c r="M282" s="220"/>
      <c r="N282" s="238"/>
      <c r="O282" s="238"/>
      <c r="P282" s="93"/>
      <c r="Q282" s="93"/>
      <c r="R282" s="93"/>
      <c r="S282" s="93"/>
      <c r="T282" s="93"/>
      <c r="U282" s="93"/>
      <c r="V282" s="93"/>
      <c r="W282" s="93"/>
      <c r="X282" s="238"/>
      <c r="Y282" s="238"/>
      <c r="Z282" s="1"/>
      <c r="AA282" s="2"/>
      <c r="AB282" s="3"/>
      <c r="AC282" s="3"/>
      <c r="AD282" s="3"/>
      <c r="AE282" s="3"/>
    </row>
    <row r="283" spans="4:31" s="4" customFormat="1" ht="21" x14ac:dyDescent="0.6">
      <c r="D283" s="234"/>
      <c r="E283" s="235"/>
      <c r="F283" s="236"/>
      <c r="G283" s="235"/>
      <c r="H283" s="234"/>
      <c r="I283" s="237"/>
      <c r="J283" s="234"/>
      <c r="K283" s="237"/>
      <c r="L283" s="234"/>
      <c r="M283" s="220"/>
      <c r="N283" s="238"/>
      <c r="O283" s="238"/>
      <c r="P283" s="93"/>
      <c r="Q283" s="93"/>
      <c r="R283" s="93"/>
      <c r="S283" s="93"/>
      <c r="T283" s="93"/>
      <c r="U283" s="93"/>
      <c r="V283" s="93"/>
      <c r="W283" s="93"/>
      <c r="X283" s="238"/>
      <c r="Y283" s="238"/>
      <c r="Z283" s="1"/>
      <c r="AA283" s="2"/>
      <c r="AB283" s="3"/>
      <c r="AC283" s="3"/>
      <c r="AD283" s="3"/>
      <c r="AE283" s="3"/>
    </row>
    <row r="284" spans="4:31" s="4" customFormat="1" ht="21" x14ac:dyDescent="0.6">
      <c r="D284" s="234"/>
      <c r="E284" s="235"/>
      <c r="F284" s="236"/>
      <c r="G284" s="235"/>
      <c r="H284" s="234"/>
      <c r="I284" s="237"/>
      <c r="J284" s="234"/>
      <c r="K284" s="237"/>
      <c r="L284" s="234"/>
      <c r="M284" s="220"/>
      <c r="N284" s="238"/>
      <c r="O284" s="238"/>
      <c r="P284" s="93"/>
      <c r="Q284" s="93"/>
      <c r="R284" s="93"/>
      <c r="S284" s="93"/>
      <c r="T284" s="93"/>
      <c r="U284" s="93"/>
      <c r="V284" s="93"/>
      <c r="W284" s="93"/>
      <c r="X284" s="238"/>
      <c r="Y284" s="238"/>
      <c r="Z284" s="1"/>
      <c r="AA284" s="2"/>
      <c r="AB284" s="3"/>
      <c r="AC284" s="3"/>
      <c r="AD284" s="3"/>
      <c r="AE284" s="3"/>
    </row>
    <row r="285" spans="4:31" s="4" customFormat="1" ht="21" x14ac:dyDescent="0.6">
      <c r="D285" s="234"/>
      <c r="E285" s="235"/>
      <c r="F285" s="236"/>
      <c r="G285" s="235"/>
      <c r="H285" s="234"/>
      <c r="I285" s="237"/>
      <c r="J285" s="234"/>
      <c r="K285" s="237"/>
      <c r="L285" s="234"/>
      <c r="M285" s="220"/>
      <c r="N285" s="238"/>
      <c r="O285" s="238"/>
      <c r="P285" s="93"/>
      <c r="Q285" s="93"/>
      <c r="R285" s="93"/>
      <c r="S285" s="93"/>
      <c r="T285" s="93"/>
      <c r="U285" s="93"/>
      <c r="V285" s="93"/>
      <c r="W285" s="93"/>
      <c r="X285" s="238"/>
      <c r="Y285" s="238"/>
      <c r="Z285" s="1"/>
      <c r="AA285" s="2"/>
      <c r="AB285" s="3"/>
      <c r="AC285" s="3"/>
      <c r="AD285" s="3"/>
      <c r="AE285" s="3"/>
    </row>
    <row r="286" spans="4:31" s="4" customFormat="1" ht="21" x14ac:dyDescent="0.6">
      <c r="D286" s="234"/>
      <c r="E286" s="235"/>
      <c r="F286" s="236"/>
      <c r="G286" s="235"/>
      <c r="H286" s="234"/>
      <c r="I286" s="237"/>
      <c r="J286" s="234"/>
      <c r="K286" s="237"/>
      <c r="L286" s="234"/>
      <c r="M286" s="220"/>
      <c r="N286" s="238"/>
      <c r="O286" s="238"/>
      <c r="P286" s="93"/>
      <c r="Q286" s="93"/>
      <c r="R286" s="93"/>
      <c r="S286" s="93"/>
      <c r="T286" s="93"/>
      <c r="U286" s="93"/>
      <c r="V286" s="93"/>
      <c r="W286" s="93"/>
      <c r="X286" s="238"/>
      <c r="Y286" s="238"/>
      <c r="Z286" s="1"/>
      <c r="AA286" s="2"/>
      <c r="AB286" s="3"/>
      <c r="AC286" s="3"/>
      <c r="AD286" s="3"/>
      <c r="AE286" s="3"/>
    </row>
    <row r="287" spans="4:31" s="4" customFormat="1" ht="21" x14ac:dyDescent="0.6">
      <c r="D287" s="234"/>
      <c r="E287" s="235"/>
      <c r="F287" s="236"/>
      <c r="G287" s="235"/>
      <c r="H287" s="234"/>
      <c r="I287" s="237"/>
      <c r="J287" s="234"/>
      <c r="K287" s="237"/>
      <c r="L287" s="234"/>
      <c r="M287" s="220"/>
      <c r="N287" s="238"/>
      <c r="O287" s="238"/>
      <c r="P287" s="93"/>
      <c r="Q287" s="93"/>
      <c r="R287" s="93"/>
      <c r="S287" s="93"/>
      <c r="T287" s="93"/>
      <c r="U287" s="93"/>
      <c r="V287" s="93"/>
      <c r="W287" s="93"/>
      <c r="X287" s="238"/>
      <c r="Y287" s="238"/>
      <c r="Z287" s="1"/>
      <c r="AA287" s="2"/>
      <c r="AB287" s="3"/>
      <c r="AC287" s="3"/>
      <c r="AD287" s="3"/>
      <c r="AE287" s="3"/>
    </row>
    <row r="288" spans="4:31" s="4" customFormat="1" ht="21" x14ac:dyDescent="0.6">
      <c r="D288" s="234"/>
      <c r="E288" s="235"/>
      <c r="F288" s="236"/>
      <c r="G288" s="235"/>
      <c r="H288" s="234"/>
      <c r="I288" s="237"/>
      <c r="J288" s="234"/>
      <c r="K288" s="237"/>
      <c r="L288" s="234"/>
      <c r="M288" s="220"/>
      <c r="N288" s="238"/>
      <c r="O288" s="238"/>
      <c r="P288" s="93"/>
      <c r="Q288" s="93"/>
      <c r="R288" s="93"/>
      <c r="S288" s="93"/>
      <c r="T288" s="93"/>
      <c r="U288" s="93"/>
      <c r="V288" s="93"/>
      <c r="W288" s="93"/>
      <c r="X288" s="238"/>
      <c r="Y288" s="238"/>
      <c r="Z288" s="1"/>
      <c r="AA288" s="2"/>
      <c r="AB288" s="3"/>
      <c r="AC288" s="3"/>
      <c r="AD288" s="3"/>
      <c r="AE288" s="3"/>
    </row>
    <row r="289" spans="4:31" s="4" customFormat="1" ht="21" x14ac:dyDescent="0.6">
      <c r="D289" s="234"/>
      <c r="E289" s="235"/>
      <c r="F289" s="236"/>
      <c r="G289" s="235"/>
      <c r="H289" s="234"/>
      <c r="I289" s="237"/>
      <c r="J289" s="234"/>
      <c r="K289" s="237"/>
      <c r="L289" s="234"/>
      <c r="M289" s="220"/>
      <c r="N289" s="238"/>
      <c r="O289" s="238"/>
      <c r="P289" s="93"/>
      <c r="Q289" s="93"/>
      <c r="R289" s="93"/>
      <c r="S289" s="93"/>
      <c r="T289" s="93"/>
      <c r="U289" s="93"/>
      <c r="V289" s="93"/>
      <c r="W289" s="93"/>
      <c r="X289" s="238"/>
      <c r="Y289" s="238"/>
      <c r="Z289" s="1"/>
      <c r="AA289" s="2"/>
      <c r="AB289" s="3"/>
      <c r="AC289" s="3"/>
      <c r="AD289" s="3"/>
      <c r="AE289" s="3"/>
    </row>
    <row r="290" spans="4:31" s="4" customFormat="1" ht="21" x14ac:dyDescent="0.6">
      <c r="D290" s="234"/>
      <c r="E290" s="235"/>
      <c r="F290" s="236"/>
      <c r="G290" s="235"/>
      <c r="H290" s="234"/>
      <c r="I290" s="237"/>
      <c r="J290" s="234"/>
      <c r="K290" s="237"/>
      <c r="L290" s="234"/>
      <c r="M290" s="220"/>
      <c r="N290" s="238"/>
      <c r="O290" s="238"/>
      <c r="P290" s="93"/>
      <c r="Q290" s="93"/>
      <c r="R290" s="93"/>
      <c r="S290" s="93"/>
      <c r="T290" s="93"/>
      <c r="U290" s="93"/>
      <c r="V290" s="93"/>
      <c r="W290" s="93"/>
      <c r="X290" s="238"/>
      <c r="Y290" s="238"/>
      <c r="Z290" s="1"/>
      <c r="AA290" s="2"/>
      <c r="AB290" s="3"/>
      <c r="AC290" s="3"/>
      <c r="AD290" s="3"/>
      <c r="AE290" s="3"/>
    </row>
    <row r="291" spans="4:31" s="4" customFormat="1" ht="21" x14ac:dyDescent="0.6">
      <c r="D291" s="234"/>
      <c r="E291" s="235"/>
      <c r="F291" s="236"/>
      <c r="G291" s="235"/>
      <c r="H291" s="234"/>
      <c r="I291" s="237"/>
      <c r="J291" s="234"/>
      <c r="K291" s="237"/>
      <c r="L291" s="234"/>
      <c r="M291" s="220"/>
      <c r="N291" s="238"/>
      <c r="O291" s="238"/>
      <c r="P291" s="93"/>
      <c r="Q291" s="93"/>
      <c r="R291" s="93"/>
      <c r="S291" s="93"/>
      <c r="T291" s="93"/>
      <c r="U291" s="93"/>
      <c r="V291" s="93"/>
      <c r="W291" s="93"/>
      <c r="X291" s="238"/>
      <c r="Y291" s="238"/>
      <c r="Z291" s="1"/>
      <c r="AA291" s="2"/>
      <c r="AB291" s="3"/>
      <c r="AC291" s="3"/>
      <c r="AD291" s="3"/>
      <c r="AE291" s="3"/>
    </row>
    <row r="292" spans="4:31" s="4" customFormat="1" ht="21" x14ac:dyDescent="0.6">
      <c r="D292" s="234"/>
      <c r="E292" s="235"/>
      <c r="F292" s="236"/>
      <c r="G292" s="235"/>
      <c r="H292" s="234"/>
      <c r="I292" s="237"/>
      <c r="J292" s="234"/>
      <c r="K292" s="237"/>
      <c r="L292" s="234"/>
      <c r="M292" s="220"/>
      <c r="N292" s="238"/>
      <c r="O292" s="238"/>
      <c r="P292" s="93"/>
      <c r="Q292" s="93"/>
      <c r="R292" s="93"/>
      <c r="S292" s="93"/>
      <c r="T292" s="93"/>
      <c r="U292" s="93"/>
      <c r="V292" s="93"/>
      <c r="W292" s="93"/>
      <c r="X292" s="238"/>
      <c r="Y292" s="238"/>
      <c r="Z292" s="1"/>
      <c r="AA292" s="2"/>
      <c r="AB292" s="3"/>
      <c r="AC292" s="3"/>
      <c r="AD292" s="3"/>
      <c r="AE292" s="3"/>
    </row>
    <row r="293" spans="4:31" s="4" customFormat="1" ht="21" x14ac:dyDescent="0.6">
      <c r="D293" s="234"/>
      <c r="E293" s="235"/>
      <c r="F293" s="236"/>
      <c r="G293" s="235"/>
      <c r="H293" s="234"/>
      <c r="I293" s="237"/>
      <c r="J293" s="234"/>
      <c r="K293" s="237"/>
      <c r="L293" s="234"/>
      <c r="M293" s="220"/>
      <c r="N293" s="238"/>
      <c r="O293" s="238"/>
      <c r="P293" s="93"/>
      <c r="Q293" s="93"/>
      <c r="R293" s="93"/>
      <c r="S293" s="93"/>
      <c r="T293" s="93"/>
      <c r="U293" s="93"/>
      <c r="V293" s="93"/>
      <c r="W293" s="93"/>
      <c r="X293" s="238"/>
      <c r="Y293" s="238"/>
      <c r="Z293" s="1"/>
      <c r="AA293" s="2"/>
      <c r="AB293" s="3"/>
      <c r="AC293" s="3"/>
      <c r="AD293" s="3"/>
      <c r="AE293" s="3"/>
    </row>
    <row r="294" spans="4:31" s="4" customFormat="1" ht="21" x14ac:dyDescent="0.6">
      <c r="D294" s="234"/>
      <c r="E294" s="235"/>
      <c r="F294" s="236"/>
      <c r="G294" s="235"/>
      <c r="H294" s="234"/>
      <c r="I294" s="237"/>
      <c r="J294" s="234"/>
      <c r="K294" s="237"/>
      <c r="L294" s="234"/>
      <c r="M294" s="220"/>
      <c r="N294" s="238"/>
      <c r="O294" s="238"/>
      <c r="P294" s="93"/>
      <c r="Q294" s="93"/>
      <c r="R294" s="93"/>
      <c r="S294" s="93"/>
      <c r="T294" s="93"/>
      <c r="U294" s="93"/>
      <c r="V294" s="93"/>
      <c r="W294" s="93"/>
      <c r="X294" s="238"/>
      <c r="Y294" s="238"/>
      <c r="Z294" s="1"/>
      <c r="AA294" s="2"/>
      <c r="AB294" s="3"/>
      <c r="AC294" s="3"/>
      <c r="AD294" s="3"/>
      <c r="AE294" s="3"/>
    </row>
    <row r="295" spans="4:31" s="4" customFormat="1" ht="21" x14ac:dyDescent="0.6">
      <c r="D295" s="234"/>
      <c r="E295" s="235"/>
      <c r="F295" s="236"/>
      <c r="G295" s="235"/>
      <c r="H295" s="234"/>
      <c r="I295" s="237"/>
      <c r="J295" s="234"/>
      <c r="K295" s="237"/>
      <c r="L295" s="234"/>
      <c r="M295" s="220"/>
      <c r="N295" s="238"/>
      <c r="O295" s="238"/>
      <c r="P295" s="93"/>
      <c r="Q295" s="93"/>
      <c r="R295" s="93"/>
      <c r="S295" s="93"/>
      <c r="T295" s="93"/>
      <c r="U295" s="93"/>
      <c r="V295" s="93"/>
      <c r="W295" s="93"/>
      <c r="X295" s="238"/>
      <c r="Y295" s="238"/>
      <c r="Z295" s="1"/>
      <c r="AA295" s="2"/>
      <c r="AB295" s="3"/>
      <c r="AC295" s="3"/>
      <c r="AD295" s="3"/>
      <c r="AE295" s="3"/>
    </row>
    <row r="296" spans="4:31" s="4" customFormat="1" ht="21" x14ac:dyDescent="0.6">
      <c r="D296" s="234"/>
      <c r="E296" s="235"/>
      <c r="F296" s="236"/>
      <c r="G296" s="235"/>
      <c r="H296" s="234"/>
      <c r="I296" s="237"/>
      <c r="J296" s="234"/>
      <c r="K296" s="237"/>
      <c r="L296" s="234"/>
      <c r="M296" s="220"/>
      <c r="N296" s="238"/>
      <c r="O296" s="238"/>
      <c r="P296" s="93"/>
      <c r="Q296" s="93"/>
      <c r="R296" s="93"/>
      <c r="S296" s="93"/>
      <c r="T296" s="93"/>
      <c r="U296" s="93"/>
      <c r="V296" s="93"/>
      <c r="W296" s="93"/>
      <c r="X296" s="238"/>
      <c r="Y296" s="238"/>
      <c r="Z296" s="1"/>
      <c r="AA296" s="2"/>
      <c r="AB296" s="3"/>
      <c r="AC296" s="3"/>
      <c r="AD296" s="3"/>
      <c r="AE296" s="3"/>
    </row>
    <row r="297" spans="4:31" s="4" customFormat="1" ht="21" x14ac:dyDescent="0.6">
      <c r="D297" s="234"/>
      <c r="E297" s="235"/>
      <c r="F297" s="236"/>
      <c r="G297" s="235"/>
      <c r="H297" s="234"/>
      <c r="I297" s="237"/>
      <c r="J297" s="234"/>
      <c r="K297" s="237"/>
      <c r="L297" s="234"/>
      <c r="M297" s="220"/>
      <c r="N297" s="238"/>
      <c r="O297" s="238"/>
      <c r="P297" s="93"/>
      <c r="Q297" s="93"/>
      <c r="R297" s="93"/>
      <c r="S297" s="93"/>
      <c r="T297" s="93"/>
      <c r="U297" s="93"/>
      <c r="V297" s="93"/>
      <c r="W297" s="93"/>
      <c r="X297" s="238"/>
      <c r="Y297" s="238"/>
      <c r="Z297" s="1"/>
      <c r="AA297" s="2"/>
      <c r="AB297" s="3"/>
      <c r="AC297" s="3"/>
      <c r="AD297" s="3"/>
      <c r="AE297" s="3"/>
    </row>
    <row r="298" spans="4:31" s="4" customFormat="1" ht="21" x14ac:dyDescent="0.6">
      <c r="D298" s="234"/>
      <c r="E298" s="235"/>
      <c r="F298" s="236"/>
      <c r="G298" s="235"/>
      <c r="H298" s="234"/>
      <c r="I298" s="237"/>
      <c r="J298" s="234"/>
      <c r="K298" s="237"/>
      <c r="L298" s="234"/>
      <c r="M298" s="220"/>
      <c r="N298" s="238"/>
      <c r="O298" s="238"/>
      <c r="P298" s="93"/>
      <c r="Q298" s="93"/>
      <c r="R298" s="93"/>
      <c r="S298" s="93"/>
      <c r="T298" s="93"/>
      <c r="U298" s="93"/>
      <c r="V298" s="93"/>
      <c r="W298" s="93"/>
      <c r="X298" s="238"/>
      <c r="Y298" s="238"/>
      <c r="Z298" s="1"/>
      <c r="AA298" s="2"/>
      <c r="AB298" s="3"/>
      <c r="AC298" s="3"/>
      <c r="AD298" s="3"/>
      <c r="AE298" s="3"/>
    </row>
    <row r="299" spans="4:31" s="4" customFormat="1" ht="21" x14ac:dyDescent="0.6">
      <c r="D299" s="234"/>
      <c r="E299" s="235"/>
      <c r="F299" s="236"/>
      <c r="G299" s="235"/>
      <c r="H299" s="234"/>
      <c r="I299" s="237"/>
      <c r="J299" s="234"/>
      <c r="K299" s="237"/>
      <c r="L299" s="234"/>
      <c r="M299" s="220"/>
      <c r="N299" s="238"/>
      <c r="O299" s="238"/>
      <c r="P299" s="93"/>
      <c r="Q299" s="93"/>
      <c r="R299" s="93"/>
      <c r="S299" s="93"/>
      <c r="T299" s="93"/>
      <c r="U299" s="93"/>
      <c r="V299" s="93"/>
      <c r="W299" s="93"/>
      <c r="X299" s="238"/>
      <c r="Y299" s="238"/>
      <c r="Z299" s="1"/>
      <c r="AA299" s="2"/>
      <c r="AB299" s="3"/>
      <c r="AC299" s="3"/>
      <c r="AD299" s="3"/>
      <c r="AE299" s="3"/>
    </row>
    <row r="300" spans="4:31" s="4" customFormat="1" ht="21" x14ac:dyDescent="0.6">
      <c r="D300" s="234"/>
      <c r="E300" s="235"/>
      <c r="F300" s="236"/>
      <c r="G300" s="235"/>
      <c r="H300" s="234"/>
      <c r="I300" s="237"/>
      <c r="J300" s="234"/>
      <c r="K300" s="237"/>
      <c r="L300" s="234"/>
      <c r="M300" s="220"/>
      <c r="N300" s="238"/>
      <c r="O300" s="238"/>
      <c r="P300" s="93"/>
      <c r="Q300" s="93"/>
      <c r="R300" s="93"/>
      <c r="S300" s="93"/>
      <c r="T300" s="93"/>
      <c r="U300" s="93"/>
      <c r="V300" s="93"/>
      <c r="W300" s="93"/>
      <c r="X300" s="238"/>
      <c r="Y300" s="238"/>
      <c r="Z300" s="1"/>
      <c r="AA300" s="2"/>
      <c r="AB300" s="3"/>
      <c r="AC300" s="3"/>
      <c r="AD300" s="3"/>
      <c r="AE300" s="3"/>
    </row>
    <row r="301" spans="4:31" s="4" customFormat="1" ht="21" x14ac:dyDescent="0.6">
      <c r="D301" s="234"/>
      <c r="E301" s="235"/>
      <c r="F301" s="236"/>
      <c r="G301" s="235"/>
      <c r="H301" s="234"/>
      <c r="I301" s="237"/>
      <c r="J301" s="234"/>
      <c r="K301" s="237"/>
      <c r="L301" s="234"/>
      <c r="M301" s="220"/>
      <c r="N301" s="238"/>
      <c r="O301" s="238"/>
      <c r="P301" s="93"/>
      <c r="Q301" s="93"/>
      <c r="R301" s="93"/>
      <c r="S301" s="93"/>
      <c r="T301" s="93"/>
      <c r="U301" s="93"/>
      <c r="V301" s="93"/>
      <c r="W301" s="93"/>
      <c r="X301" s="238"/>
      <c r="Y301" s="238"/>
      <c r="Z301" s="1"/>
      <c r="AA301" s="2"/>
      <c r="AB301" s="3"/>
      <c r="AC301" s="3"/>
      <c r="AD301" s="3"/>
      <c r="AE301" s="3"/>
    </row>
    <row r="302" spans="4:31" s="4" customFormat="1" ht="21" x14ac:dyDescent="0.6">
      <c r="D302" s="234"/>
      <c r="E302" s="235"/>
      <c r="F302" s="236"/>
      <c r="G302" s="235"/>
      <c r="H302" s="234"/>
      <c r="I302" s="237"/>
      <c r="J302" s="234"/>
      <c r="K302" s="237"/>
      <c r="L302" s="234"/>
      <c r="M302" s="220"/>
      <c r="N302" s="238"/>
      <c r="O302" s="238"/>
      <c r="P302" s="93"/>
      <c r="Q302" s="93"/>
      <c r="R302" s="93"/>
      <c r="S302" s="93"/>
      <c r="T302" s="93"/>
      <c r="U302" s="93"/>
      <c r="V302" s="93"/>
      <c r="W302" s="93"/>
      <c r="X302" s="238"/>
      <c r="Y302" s="238"/>
      <c r="Z302" s="1"/>
      <c r="AA302" s="2"/>
      <c r="AB302" s="3"/>
      <c r="AC302" s="3"/>
      <c r="AD302" s="3"/>
      <c r="AE302" s="3"/>
    </row>
    <row r="303" spans="4:31" s="4" customFormat="1" ht="21" x14ac:dyDescent="0.6">
      <c r="D303" s="234"/>
      <c r="E303" s="235"/>
      <c r="F303" s="236"/>
      <c r="G303" s="235"/>
      <c r="H303" s="234"/>
      <c r="I303" s="237"/>
      <c r="J303" s="234"/>
      <c r="K303" s="237"/>
      <c r="L303" s="234"/>
      <c r="M303" s="220"/>
      <c r="N303" s="238"/>
      <c r="O303" s="238"/>
      <c r="P303" s="93"/>
      <c r="Q303" s="93"/>
      <c r="R303" s="93"/>
      <c r="S303" s="93"/>
      <c r="T303" s="93"/>
      <c r="U303" s="93"/>
      <c r="V303" s="93"/>
      <c r="W303" s="93"/>
      <c r="X303" s="238"/>
      <c r="Y303" s="238"/>
      <c r="Z303" s="1"/>
      <c r="AA303" s="2"/>
      <c r="AB303" s="3"/>
      <c r="AC303" s="3"/>
      <c r="AD303" s="3"/>
      <c r="AE303" s="3"/>
    </row>
    <row r="304" spans="4:31" s="4" customFormat="1" ht="21" x14ac:dyDescent="0.6">
      <c r="D304" s="234"/>
      <c r="E304" s="235"/>
      <c r="F304" s="236"/>
      <c r="G304" s="235"/>
      <c r="H304" s="234"/>
      <c r="I304" s="237"/>
      <c r="J304" s="234"/>
      <c r="K304" s="237"/>
      <c r="L304" s="234"/>
      <c r="M304" s="220"/>
      <c r="N304" s="238"/>
      <c r="O304" s="238"/>
      <c r="P304" s="93"/>
      <c r="Q304" s="93"/>
      <c r="R304" s="93"/>
      <c r="S304" s="93"/>
      <c r="T304" s="93"/>
      <c r="U304" s="93"/>
      <c r="V304" s="93"/>
      <c r="W304" s="93"/>
      <c r="X304" s="238"/>
      <c r="Y304" s="238"/>
      <c r="Z304" s="1"/>
      <c r="AA304" s="2"/>
      <c r="AB304" s="3"/>
      <c r="AC304" s="3"/>
      <c r="AD304" s="3"/>
      <c r="AE304" s="3"/>
    </row>
    <row r="305" spans="4:31" s="4" customFormat="1" ht="21" x14ac:dyDescent="0.6">
      <c r="D305" s="234"/>
      <c r="E305" s="235"/>
      <c r="F305" s="236"/>
      <c r="G305" s="235"/>
      <c r="H305" s="234"/>
      <c r="I305" s="237"/>
      <c r="J305" s="234"/>
      <c r="K305" s="237"/>
      <c r="L305" s="234"/>
      <c r="M305" s="220"/>
      <c r="N305" s="238"/>
      <c r="O305" s="238"/>
      <c r="P305" s="93"/>
      <c r="Q305" s="93"/>
      <c r="R305" s="93"/>
      <c r="S305" s="93"/>
      <c r="T305" s="93"/>
      <c r="U305" s="93"/>
      <c r="V305" s="93"/>
      <c r="W305" s="93"/>
      <c r="X305" s="238"/>
      <c r="Y305" s="238"/>
      <c r="Z305" s="1"/>
      <c r="AA305" s="2"/>
      <c r="AB305" s="3"/>
      <c r="AC305" s="3"/>
      <c r="AD305" s="3"/>
      <c r="AE305" s="3"/>
    </row>
    <row r="306" spans="4:31" s="4" customFormat="1" ht="21" x14ac:dyDescent="0.6">
      <c r="D306" s="234"/>
      <c r="E306" s="235"/>
      <c r="F306" s="236"/>
      <c r="G306" s="235"/>
      <c r="H306" s="234"/>
      <c r="I306" s="237"/>
      <c r="J306" s="234"/>
      <c r="K306" s="237"/>
      <c r="L306" s="234"/>
      <c r="M306" s="220"/>
      <c r="N306" s="238"/>
      <c r="O306" s="238"/>
      <c r="P306" s="93"/>
      <c r="Q306" s="93"/>
      <c r="R306" s="93"/>
      <c r="S306" s="93"/>
      <c r="T306" s="93"/>
      <c r="U306" s="93"/>
      <c r="V306" s="93"/>
      <c r="W306" s="93"/>
      <c r="X306" s="238"/>
      <c r="Y306" s="238"/>
      <c r="Z306" s="1"/>
      <c r="AA306" s="2"/>
      <c r="AB306" s="3"/>
      <c r="AC306" s="3"/>
      <c r="AD306" s="3"/>
      <c r="AE306" s="3"/>
    </row>
    <row r="307" spans="4:31" s="4" customFormat="1" ht="21" x14ac:dyDescent="0.6">
      <c r="D307" s="234"/>
      <c r="E307" s="235"/>
      <c r="F307" s="236"/>
      <c r="G307" s="235"/>
      <c r="H307" s="234"/>
      <c r="I307" s="237"/>
      <c r="J307" s="234"/>
      <c r="K307" s="237"/>
      <c r="L307" s="234"/>
      <c r="M307" s="220"/>
      <c r="N307" s="238"/>
      <c r="O307" s="238"/>
      <c r="P307" s="93"/>
      <c r="Q307" s="93"/>
      <c r="R307" s="93"/>
      <c r="S307" s="93"/>
      <c r="T307" s="93"/>
      <c r="U307" s="93"/>
      <c r="V307" s="93"/>
      <c r="W307" s="93"/>
      <c r="X307" s="238"/>
      <c r="Y307" s="238"/>
      <c r="Z307" s="1"/>
      <c r="AA307" s="2"/>
      <c r="AB307" s="3"/>
      <c r="AC307" s="3"/>
      <c r="AD307" s="3"/>
      <c r="AE307" s="3"/>
    </row>
    <row r="308" spans="4:31" s="4" customFormat="1" ht="21" x14ac:dyDescent="0.6">
      <c r="D308" s="234"/>
      <c r="E308" s="235"/>
      <c r="F308" s="236"/>
      <c r="G308" s="235"/>
      <c r="H308" s="234"/>
      <c r="I308" s="237"/>
      <c r="J308" s="234"/>
      <c r="K308" s="237"/>
      <c r="L308" s="234"/>
      <c r="M308" s="220"/>
      <c r="N308" s="238"/>
      <c r="O308" s="238"/>
      <c r="P308" s="93"/>
      <c r="Q308" s="93"/>
      <c r="R308" s="93"/>
      <c r="S308" s="93"/>
      <c r="T308" s="93"/>
      <c r="U308" s="93"/>
      <c r="V308" s="93"/>
      <c r="W308" s="93"/>
      <c r="X308" s="238"/>
      <c r="Y308" s="238"/>
      <c r="Z308" s="1"/>
      <c r="AA308" s="2"/>
      <c r="AB308" s="3"/>
      <c r="AC308" s="3"/>
      <c r="AD308" s="3"/>
      <c r="AE308" s="3"/>
    </row>
    <row r="309" spans="4:31" s="4" customFormat="1" ht="21" x14ac:dyDescent="0.6">
      <c r="D309" s="234"/>
      <c r="E309" s="235"/>
      <c r="F309" s="236"/>
      <c r="G309" s="235"/>
      <c r="H309" s="234"/>
      <c r="I309" s="237"/>
      <c r="J309" s="234"/>
      <c r="K309" s="237"/>
      <c r="L309" s="234"/>
      <c r="M309" s="220"/>
      <c r="N309" s="238"/>
      <c r="O309" s="238"/>
      <c r="P309" s="93"/>
      <c r="Q309" s="93"/>
      <c r="R309" s="93"/>
      <c r="S309" s="93"/>
      <c r="T309" s="93"/>
      <c r="U309" s="93"/>
      <c r="V309" s="93"/>
      <c r="W309" s="93"/>
      <c r="X309" s="238"/>
      <c r="Y309" s="238"/>
      <c r="Z309" s="1"/>
      <c r="AA309" s="2"/>
      <c r="AB309" s="3"/>
      <c r="AC309" s="3"/>
      <c r="AD309" s="3"/>
      <c r="AE309" s="3"/>
    </row>
    <row r="310" spans="4:31" s="4" customFormat="1" ht="21" x14ac:dyDescent="0.6">
      <c r="D310" s="234"/>
      <c r="E310" s="235"/>
      <c r="F310" s="236"/>
      <c r="G310" s="235"/>
      <c r="H310" s="234"/>
      <c r="I310" s="237"/>
      <c r="J310" s="234"/>
      <c r="K310" s="237"/>
      <c r="L310" s="234"/>
      <c r="M310" s="220"/>
      <c r="N310" s="238"/>
      <c r="O310" s="238"/>
      <c r="P310" s="93"/>
      <c r="Q310" s="93"/>
      <c r="R310" s="93"/>
      <c r="S310" s="93"/>
      <c r="T310" s="93"/>
      <c r="U310" s="93"/>
      <c r="V310" s="93"/>
      <c r="W310" s="93"/>
      <c r="X310" s="238"/>
      <c r="Y310" s="238"/>
      <c r="Z310" s="1"/>
      <c r="AA310" s="2"/>
      <c r="AB310" s="3"/>
      <c r="AC310" s="3"/>
      <c r="AD310" s="3"/>
      <c r="AE310" s="3"/>
    </row>
    <row r="311" spans="4:31" s="4" customFormat="1" ht="21" x14ac:dyDescent="0.6">
      <c r="D311" s="234"/>
      <c r="E311" s="235"/>
      <c r="F311" s="236"/>
      <c r="G311" s="235"/>
      <c r="H311" s="234"/>
      <c r="I311" s="237"/>
      <c r="J311" s="234"/>
      <c r="K311" s="237"/>
      <c r="L311" s="234"/>
      <c r="M311" s="220"/>
      <c r="N311" s="238"/>
      <c r="O311" s="238"/>
      <c r="P311" s="93"/>
      <c r="Q311" s="93"/>
      <c r="R311" s="93"/>
      <c r="S311" s="93"/>
      <c r="T311" s="93"/>
      <c r="U311" s="93"/>
      <c r="V311" s="93"/>
      <c r="W311" s="93"/>
      <c r="X311" s="238"/>
      <c r="Y311" s="238"/>
      <c r="Z311" s="1"/>
      <c r="AA311" s="2"/>
      <c r="AB311" s="3"/>
      <c r="AC311" s="3"/>
      <c r="AD311" s="3"/>
      <c r="AE311" s="3"/>
    </row>
    <row r="312" spans="4:31" s="4" customFormat="1" ht="21" x14ac:dyDescent="0.6">
      <c r="D312" s="234"/>
      <c r="E312" s="235"/>
      <c r="F312" s="236"/>
      <c r="G312" s="235"/>
      <c r="H312" s="234"/>
      <c r="I312" s="237"/>
      <c r="J312" s="234"/>
      <c r="K312" s="237"/>
      <c r="L312" s="234"/>
      <c r="M312" s="220"/>
      <c r="N312" s="238"/>
      <c r="O312" s="238"/>
      <c r="P312" s="93"/>
      <c r="Q312" s="93"/>
      <c r="R312" s="93"/>
      <c r="S312" s="93"/>
      <c r="T312" s="93"/>
      <c r="U312" s="93"/>
      <c r="V312" s="93"/>
      <c r="W312" s="93"/>
      <c r="X312" s="238"/>
      <c r="Y312" s="238"/>
      <c r="Z312" s="1"/>
      <c r="AA312" s="2"/>
      <c r="AB312" s="3"/>
      <c r="AC312" s="3"/>
      <c r="AD312" s="3"/>
      <c r="AE312" s="3"/>
    </row>
    <row r="313" spans="4:31" s="4" customFormat="1" ht="21" x14ac:dyDescent="0.6">
      <c r="D313" s="234"/>
      <c r="E313" s="235"/>
      <c r="F313" s="236"/>
      <c r="G313" s="235"/>
      <c r="H313" s="234"/>
      <c r="I313" s="237"/>
      <c r="J313" s="234"/>
      <c r="K313" s="237"/>
      <c r="L313" s="234"/>
      <c r="M313" s="220"/>
      <c r="N313" s="238"/>
      <c r="O313" s="238"/>
      <c r="P313" s="93"/>
      <c r="Q313" s="93"/>
      <c r="R313" s="93"/>
      <c r="S313" s="93"/>
      <c r="T313" s="93"/>
      <c r="U313" s="93"/>
      <c r="V313" s="93"/>
      <c r="W313" s="93"/>
      <c r="X313" s="238"/>
      <c r="Y313" s="238"/>
      <c r="Z313" s="1"/>
      <c r="AA313" s="2"/>
      <c r="AB313" s="3"/>
      <c r="AC313" s="3"/>
      <c r="AD313" s="3"/>
      <c r="AE313" s="3"/>
    </row>
    <row r="314" spans="4:31" s="4" customFormat="1" ht="21" x14ac:dyDescent="0.6">
      <c r="D314" s="234"/>
      <c r="E314" s="235"/>
      <c r="F314" s="236"/>
      <c r="G314" s="235"/>
      <c r="H314" s="234"/>
      <c r="I314" s="237"/>
      <c r="J314" s="234"/>
      <c r="K314" s="237"/>
      <c r="L314" s="234"/>
      <c r="M314" s="220"/>
      <c r="N314" s="238"/>
      <c r="O314" s="238"/>
      <c r="P314" s="93"/>
      <c r="Q314" s="93"/>
      <c r="R314" s="93"/>
      <c r="S314" s="93"/>
      <c r="T314" s="93"/>
      <c r="U314" s="93"/>
      <c r="V314" s="93"/>
      <c r="W314" s="93"/>
      <c r="X314" s="238"/>
      <c r="Y314" s="238"/>
      <c r="Z314" s="1"/>
      <c r="AA314" s="2"/>
      <c r="AB314" s="3"/>
      <c r="AC314" s="3"/>
      <c r="AD314" s="3"/>
      <c r="AE314" s="3"/>
    </row>
    <row r="315" spans="4:31" s="4" customFormat="1" ht="21" x14ac:dyDescent="0.6">
      <c r="D315" s="234"/>
      <c r="E315" s="235"/>
      <c r="F315" s="236"/>
      <c r="G315" s="235"/>
      <c r="H315" s="234"/>
      <c r="I315" s="237"/>
      <c r="J315" s="234"/>
      <c r="K315" s="237"/>
      <c r="L315" s="234"/>
      <c r="M315" s="220"/>
      <c r="N315" s="238"/>
      <c r="O315" s="238"/>
      <c r="P315" s="93"/>
      <c r="Q315" s="93"/>
      <c r="R315" s="93"/>
      <c r="S315" s="93"/>
      <c r="T315" s="93"/>
      <c r="U315" s="93"/>
      <c r="V315" s="93"/>
      <c r="W315" s="93"/>
      <c r="X315" s="238"/>
      <c r="Y315" s="238"/>
      <c r="Z315" s="1"/>
      <c r="AA315" s="2"/>
      <c r="AB315" s="3"/>
      <c r="AC315" s="3"/>
      <c r="AD315" s="3"/>
      <c r="AE315" s="3"/>
    </row>
    <row r="316" spans="4:31" s="4" customFormat="1" ht="21" x14ac:dyDescent="0.6">
      <c r="D316" s="234"/>
      <c r="E316" s="235"/>
      <c r="F316" s="236"/>
      <c r="G316" s="235"/>
      <c r="H316" s="234"/>
      <c r="I316" s="237"/>
      <c r="J316" s="234"/>
      <c r="K316" s="237"/>
      <c r="L316" s="234"/>
      <c r="M316" s="220"/>
      <c r="N316" s="238"/>
      <c r="O316" s="238"/>
      <c r="P316" s="93"/>
      <c r="Q316" s="93"/>
      <c r="R316" s="93"/>
      <c r="S316" s="93"/>
      <c r="T316" s="93"/>
      <c r="U316" s="93"/>
      <c r="V316" s="93"/>
      <c r="W316" s="93"/>
      <c r="X316" s="238"/>
      <c r="Y316" s="238"/>
      <c r="Z316" s="1"/>
      <c r="AA316" s="2"/>
      <c r="AB316" s="3"/>
      <c r="AC316" s="3"/>
      <c r="AD316" s="3"/>
      <c r="AE316" s="3"/>
    </row>
    <row r="317" spans="4:31" s="4" customFormat="1" ht="21" x14ac:dyDescent="0.6">
      <c r="D317" s="234"/>
      <c r="E317" s="235"/>
      <c r="F317" s="236"/>
      <c r="G317" s="235"/>
      <c r="H317" s="234"/>
      <c r="I317" s="237"/>
      <c r="J317" s="234"/>
      <c r="K317" s="237"/>
      <c r="L317" s="234"/>
      <c r="M317" s="220"/>
      <c r="N317" s="238"/>
      <c r="O317" s="238"/>
      <c r="P317" s="93"/>
      <c r="Q317" s="93"/>
      <c r="R317" s="93"/>
      <c r="S317" s="93"/>
      <c r="T317" s="93"/>
      <c r="U317" s="93"/>
      <c r="V317" s="93"/>
      <c r="W317" s="93"/>
      <c r="X317" s="238"/>
      <c r="Y317" s="238"/>
      <c r="Z317" s="1"/>
      <c r="AA317" s="2"/>
      <c r="AB317" s="3"/>
      <c r="AC317" s="3"/>
      <c r="AD317" s="3"/>
      <c r="AE317" s="3"/>
    </row>
    <row r="318" spans="4:31" s="4" customFormat="1" ht="21" x14ac:dyDescent="0.6">
      <c r="D318" s="234"/>
      <c r="E318" s="235"/>
      <c r="F318" s="236"/>
      <c r="G318" s="235"/>
      <c r="H318" s="234"/>
      <c r="I318" s="237"/>
      <c r="J318" s="234"/>
      <c r="K318" s="237"/>
      <c r="L318" s="234"/>
      <c r="M318" s="220"/>
      <c r="N318" s="238"/>
      <c r="O318" s="238"/>
      <c r="P318" s="93"/>
      <c r="Q318" s="93"/>
      <c r="R318" s="93"/>
      <c r="S318" s="93"/>
      <c r="T318" s="93"/>
      <c r="U318" s="93"/>
      <c r="V318" s="93"/>
      <c r="W318" s="93"/>
      <c r="X318" s="238"/>
      <c r="Y318" s="238"/>
      <c r="Z318" s="1"/>
      <c r="AA318" s="2"/>
      <c r="AB318" s="3"/>
      <c r="AC318" s="3"/>
      <c r="AD318" s="3"/>
      <c r="AE318" s="3"/>
    </row>
    <row r="319" spans="4:31" s="4" customFormat="1" ht="21" x14ac:dyDescent="0.6">
      <c r="D319" s="234"/>
      <c r="E319" s="235"/>
      <c r="F319" s="236"/>
      <c r="G319" s="235"/>
      <c r="H319" s="234"/>
      <c r="I319" s="237"/>
      <c r="J319" s="234"/>
      <c r="K319" s="237"/>
      <c r="L319" s="234"/>
      <c r="M319" s="220"/>
      <c r="N319" s="238"/>
      <c r="O319" s="238"/>
      <c r="P319" s="93"/>
      <c r="Q319" s="93"/>
      <c r="R319" s="93"/>
      <c r="S319" s="93"/>
      <c r="T319" s="93"/>
      <c r="U319" s="93"/>
      <c r="V319" s="93"/>
      <c r="W319" s="93"/>
      <c r="X319" s="238"/>
      <c r="Y319" s="238"/>
      <c r="Z319" s="1"/>
      <c r="AA319" s="2"/>
      <c r="AB319" s="3"/>
      <c r="AC319" s="3"/>
      <c r="AD319" s="3"/>
      <c r="AE319" s="3"/>
    </row>
    <row r="320" spans="4:31" s="4" customFormat="1" ht="21" x14ac:dyDescent="0.6">
      <c r="D320" s="234"/>
      <c r="E320" s="235"/>
      <c r="F320" s="236"/>
      <c r="G320" s="235"/>
      <c r="H320" s="234"/>
      <c r="I320" s="237"/>
      <c r="J320" s="234"/>
      <c r="K320" s="237"/>
      <c r="L320" s="234"/>
      <c r="M320" s="220"/>
      <c r="N320" s="238"/>
      <c r="O320" s="238"/>
      <c r="P320" s="93"/>
      <c r="Q320" s="93"/>
      <c r="R320" s="93"/>
      <c r="S320" s="93"/>
      <c r="T320" s="93"/>
      <c r="U320" s="93"/>
      <c r="V320" s="93"/>
      <c r="W320" s="93"/>
      <c r="X320" s="238"/>
      <c r="Y320" s="238"/>
      <c r="Z320" s="1"/>
      <c r="AA320" s="2"/>
      <c r="AB320" s="3"/>
      <c r="AC320" s="3"/>
      <c r="AD320" s="3"/>
      <c r="AE320" s="3"/>
    </row>
    <row r="321" spans="4:31" s="4" customFormat="1" ht="21" x14ac:dyDescent="0.6">
      <c r="D321" s="234"/>
      <c r="E321" s="235"/>
      <c r="F321" s="236"/>
      <c r="G321" s="235"/>
      <c r="H321" s="234"/>
      <c r="I321" s="237"/>
      <c r="J321" s="234"/>
      <c r="K321" s="237"/>
      <c r="L321" s="234"/>
      <c r="M321" s="220"/>
      <c r="N321" s="238"/>
      <c r="O321" s="238"/>
      <c r="P321" s="93"/>
      <c r="Q321" s="93"/>
      <c r="R321" s="93"/>
      <c r="S321" s="93"/>
      <c r="T321" s="93"/>
      <c r="U321" s="93"/>
      <c r="V321" s="93"/>
      <c r="W321" s="93"/>
      <c r="X321" s="238"/>
      <c r="Y321" s="238"/>
      <c r="Z321" s="1"/>
      <c r="AA321" s="2"/>
      <c r="AB321" s="3"/>
      <c r="AC321" s="3"/>
      <c r="AD321" s="3"/>
      <c r="AE321" s="3"/>
    </row>
    <row r="322" spans="4:31" s="4" customFormat="1" ht="21" x14ac:dyDescent="0.6">
      <c r="D322" s="234"/>
      <c r="E322" s="235"/>
      <c r="F322" s="236"/>
      <c r="G322" s="235"/>
      <c r="H322" s="234"/>
      <c r="I322" s="237"/>
      <c r="J322" s="234"/>
      <c r="K322" s="237"/>
      <c r="L322" s="234"/>
      <c r="M322" s="220"/>
      <c r="N322" s="238"/>
      <c r="O322" s="238"/>
      <c r="P322" s="93"/>
      <c r="Q322" s="93"/>
      <c r="R322" s="93"/>
      <c r="S322" s="93"/>
      <c r="T322" s="93"/>
      <c r="U322" s="93"/>
      <c r="V322" s="93"/>
      <c r="W322" s="93"/>
      <c r="X322" s="238"/>
      <c r="Y322" s="238"/>
      <c r="Z322" s="1"/>
      <c r="AA322" s="2"/>
      <c r="AB322" s="3"/>
      <c r="AC322" s="3"/>
      <c r="AD322" s="3"/>
      <c r="AE322" s="3"/>
    </row>
    <row r="323" spans="4:31" s="4" customFormat="1" ht="21" x14ac:dyDescent="0.6">
      <c r="D323" s="234"/>
      <c r="E323" s="235"/>
      <c r="F323" s="236"/>
      <c r="G323" s="235"/>
      <c r="H323" s="234"/>
      <c r="I323" s="237"/>
      <c r="J323" s="234"/>
      <c r="K323" s="237"/>
      <c r="L323" s="234"/>
      <c r="M323" s="220"/>
      <c r="N323" s="238"/>
      <c r="O323" s="238"/>
      <c r="P323" s="93"/>
      <c r="Q323" s="93"/>
      <c r="R323" s="93"/>
      <c r="S323" s="93"/>
      <c r="T323" s="93"/>
      <c r="U323" s="93"/>
      <c r="V323" s="93"/>
      <c r="W323" s="93"/>
      <c r="X323" s="238"/>
      <c r="Y323" s="238"/>
      <c r="Z323" s="1"/>
      <c r="AA323" s="2"/>
      <c r="AB323" s="3"/>
      <c r="AC323" s="3"/>
      <c r="AD323" s="3"/>
      <c r="AE323" s="3"/>
    </row>
    <row r="324" spans="4:31" s="4" customFormat="1" ht="21" x14ac:dyDescent="0.6">
      <c r="D324" s="234"/>
      <c r="E324" s="235"/>
      <c r="F324" s="236"/>
      <c r="G324" s="235"/>
      <c r="H324" s="234"/>
      <c r="I324" s="237"/>
      <c r="J324" s="234"/>
      <c r="K324" s="237"/>
      <c r="L324" s="234"/>
      <c r="M324" s="220"/>
      <c r="N324" s="238"/>
      <c r="O324" s="238"/>
      <c r="P324" s="93"/>
      <c r="Q324" s="93"/>
      <c r="R324" s="93"/>
      <c r="S324" s="93"/>
      <c r="T324" s="93"/>
      <c r="U324" s="93"/>
      <c r="V324" s="93"/>
      <c r="W324" s="93"/>
      <c r="X324" s="238"/>
      <c r="Y324" s="238"/>
      <c r="Z324" s="1"/>
      <c r="AA324" s="2"/>
      <c r="AB324" s="3"/>
      <c r="AC324" s="3"/>
      <c r="AD324" s="3"/>
      <c r="AE324" s="3"/>
    </row>
    <row r="325" spans="4:31" s="4" customFormat="1" ht="21" x14ac:dyDescent="0.6">
      <c r="D325" s="234"/>
      <c r="E325" s="235"/>
      <c r="F325" s="236"/>
      <c r="G325" s="235"/>
      <c r="H325" s="234"/>
      <c r="I325" s="237"/>
      <c r="J325" s="234"/>
      <c r="K325" s="237"/>
      <c r="L325" s="234"/>
      <c r="M325" s="220"/>
      <c r="N325" s="238"/>
      <c r="O325" s="238"/>
      <c r="P325" s="93"/>
      <c r="Q325" s="93"/>
      <c r="R325" s="93"/>
      <c r="S325" s="93"/>
      <c r="T325" s="93"/>
      <c r="U325" s="93"/>
      <c r="V325" s="93"/>
      <c r="W325" s="93"/>
      <c r="X325" s="238"/>
      <c r="Y325" s="238"/>
      <c r="Z325" s="1"/>
      <c r="AA325" s="2"/>
      <c r="AB325" s="3"/>
      <c r="AC325" s="3"/>
      <c r="AD325" s="3"/>
      <c r="AE325" s="3"/>
    </row>
    <row r="326" spans="4:31" s="4" customFormat="1" ht="21" x14ac:dyDescent="0.6">
      <c r="D326" s="234"/>
      <c r="E326" s="235"/>
      <c r="F326" s="236"/>
      <c r="G326" s="235"/>
      <c r="H326" s="234"/>
      <c r="I326" s="237"/>
      <c r="J326" s="234"/>
      <c r="K326" s="237"/>
      <c r="L326" s="234"/>
      <c r="M326" s="220"/>
      <c r="N326" s="238"/>
      <c r="O326" s="238"/>
      <c r="P326" s="93"/>
      <c r="Q326" s="93"/>
      <c r="R326" s="93"/>
      <c r="S326" s="93"/>
      <c r="T326" s="93"/>
      <c r="U326" s="93"/>
      <c r="V326" s="93"/>
      <c r="W326" s="93"/>
      <c r="X326" s="238"/>
      <c r="Y326" s="238"/>
      <c r="Z326" s="1"/>
      <c r="AA326" s="2"/>
      <c r="AB326" s="3"/>
      <c r="AC326" s="3"/>
      <c r="AD326" s="3"/>
      <c r="AE326" s="3"/>
    </row>
    <row r="327" spans="4:31" s="4" customFormat="1" ht="21" x14ac:dyDescent="0.6">
      <c r="D327" s="234"/>
      <c r="E327" s="235"/>
      <c r="F327" s="236"/>
      <c r="G327" s="235"/>
      <c r="H327" s="234"/>
      <c r="I327" s="237"/>
      <c r="J327" s="234"/>
      <c r="K327" s="237"/>
      <c r="L327" s="234"/>
      <c r="M327" s="220"/>
      <c r="N327" s="238"/>
      <c r="O327" s="238"/>
      <c r="P327" s="93"/>
      <c r="Q327" s="93"/>
      <c r="R327" s="93"/>
      <c r="S327" s="93"/>
      <c r="T327" s="93"/>
      <c r="U327" s="93"/>
      <c r="V327" s="93"/>
      <c r="W327" s="93"/>
      <c r="X327" s="238"/>
      <c r="Y327" s="238"/>
      <c r="Z327" s="1"/>
      <c r="AA327" s="2"/>
      <c r="AB327" s="3"/>
      <c r="AC327" s="3"/>
      <c r="AD327" s="3"/>
      <c r="AE327" s="3"/>
    </row>
    <row r="328" spans="4:31" s="4" customFormat="1" ht="21" x14ac:dyDescent="0.6">
      <c r="D328" s="234"/>
      <c r="E328" s="235"/>
      <c r="F328" s="236"/>
      <c r="G328" s="235"/>
      <c r="H328" s="234"/>
      <c r="I328" s="237"/>
      <c r="J328" s="234"/>
      <c r="K328" s="237"/>
      <c r="L328" s="234"/>
      <c r="M328" s="220"/>
      <c r="N328" s="238"/>
      <c r="O328" s="238"/>
      <c r="P328" s="93"/>
      <c r="Q328" s="93"/>
      <c r="R328" s="93"/>
      <c r="S328" s="93"/>
      <c r="T328" s="93"/>
      <c r="U328" s="93"/>
      <c r="V328" s="93"/>
      <c r="W328" s="93"/>
      <c r="X328" s="238"/>
      <c r="Y328" s="238"/>
      <c r="Z328" s="1"/>
      <c r="AA328" s="2"/>
      <c r="AB328" s="3"/>
      <c r="AC328" s="3"/>
      <c r="AD328" s="3"/>
      <c r="AE328" s="3"/>
    </row>
    <row r="329" spans="4:31" s="4" customFormat="1" ht="21" x14ac:dyDescent="0.6">
      <c r="D329" s="234"/>
      <c r="E329" s="235"/>
      <c r="F329" s="236"/>
      <c r="G329" s="235"/>
      <c r="H329" s="234"/>
      <c r="I329" s="237"/>
      <c r="J329" s="234"/>
      <c r="K329" s="237"/>
      <c r="L329" s="234"/>
      <c r="M329" s="220"/>
      <c r="N329" s="238"/>
      <c r="O329" s="238"/>
      <c r="P329" s="93"/>
      <c r="Q329" s="93"/>
      <c r="R329" s="93"/>
      <c r="S329" s="93"/>
      <c r="T329" s="93"/>
      <c r="U329" s="93"/>
      <c r="V329" s="93"/>
      <c r="W329" s="93"/>
      <c r="X329" s="238"/>
      <c r="Y329" s="238"/>
      <c r="Z329" s="1"/>
      <c r="AA329" s="2"/>
      <c r="AB329" s="3"/>
      <c r="AC329" s="3"/>
      <c r="AD329" s="3"/>
      <c r="AE329" s="3"/>
    </row>
    <row r="330" spans="4:31" s="4" customFormat="1" ht="21" x14ac:dyDescent="0.6">
      <c r="D330" s="234"/>
      <c r="E330" s="235"/>
      <c r="F330" s="236"/>
      <c r="G330" s="235"/>
      <c r="H330" s="234"/>
      <c r="I330" s="237"/>
      <c r="J330" s="234"/>
      <c r="K330" s="237"/>
      <c r="L330" s="234"/>
      <c r="M330" s="220"/>
      <c r="N330" s="238"/>
      <c r="O330" s="238"/>
      <c r="P330" s="93"/>
      <c r="Q330" s="93"/>
      <c r="R330" s="93"/>
      <c r="S330" s="93"/>
      <c r="T330" s="93"/>
      <c r="U330" s="93"/>
      <c r="V330" s="93"/>
      <c r="W330" s="93"/>
      <c r="X330" s="238"/>
      <c r="Y330" s="238"/>
      <c r="Z330" s="1"/>
      <c r="AA330" s="2"/>
      <c r="AB330" s="3"/>
      <c r="AC330" s="3"/>
      <c r="AD330" s="3"/>
      <c r="AE330" s="3"/>
    </row>
    <row r="331" spans="4:31" s="4" customFormat="1" ht="21" x14ac:dyDescent="0.6">
      <c r="D331" s="234"/>
      <c r="E331" s="235"/>
      <c r="F331" s="236"/>
      <c r="G331" s="235"/>
      <c r="H331" s="234"/>
      <c r="I331" s="237"/>
      <c r="J331" s="234"/>
      <c r="K331" s="237"/>
      <c r="L331" s="234"/>
      <c r="M331" s="220"/>
      <c r="N331" s="238"/>
      <c r="O331" s="238"/>
      <c r="P331" s="93"/>
      <c r="Q331" s="93"/>
      <c r="R331" s="93"/>
      <c r="S331" s="93"/>
      <c r="T331" s="93"/>
      <c r="U331" s="93"/>
      <c r="V331" s="93"/>
      <c r="W331" s="93"/>
      <c r="X331" s="238"/>
      <c r="Y331" s="238"/>
      <c r="Z331" s="1"/>
      <c r="AA331" s="2"/>
      <c r="AB331" s="3"/>
      <c r="AC331" s="3"/>
      <c r="AD331" s="3"/>
      <c r="AE331" s="3"/>
    </row>
    <row r="332" spans="4:31" s="4" customFormat="1" ht="21" x14ac:dyDescent="0.6">
      <c r="D332" s="234"/>
      <c r="E332" s="235"/>
      <c r="F332" s="236"/>
      <c r="G332" s="235"/>
      <c r="H332" s="234"/>
      <c r="I332" s="237"/>
      <c r="J332" s="234"/>
      <c r="K332" s="237"/>
      <c r="L332" s="234"/>
      <c r="M332" s="220"/>
      <c r="N332" s="238"/>
      <c r="O332" s="238"/>
      <c r="P332" s="93"/>
      <c r="Q332" s="93"/>
      <c r="R332" s="93"/>
      <c r="S332" s="93"/>
      <c r="T332" s="93"/>
      <c r="U332" s="93"/>
      <c r="V332" s="93"/>
      <c r="W332" s="93"/>
      <c r="X332" s="238"/>
      <c r="Y332" s="238"/>
      <c r="Z332" s="1"/>
      <c r="AA332" s="2"/>
      <c r="AB332" s="3"/>
      <c r="AC332" s="3"/>
      <c r="AD332" s="3"/>
      <c r="AE332" s="3"/>
    </row>
    <row r="333" spans="4:31" s="4" customFormat="1" ht="21" x14ac:dyDescent="0.6">
      <c r="D333" s="234"/>
      <c r="E333" s="235"/>
      <c r="F333" s="236"/>
      <c r="G333" s="235"/>
      <c r="H333" s="234"/>
      <c r="I333" s="237"/>
      <c r="J333" s="234"/>
      <c r="K333" s="237"/>
      <c r="L333" s="234"/>
      <c r="M333" s="220"/>
      <c r="N333" s="238"/>
      <c r="O333" s="238"/>
      <c r="P333" s="93"/>
      <c r="Q333" s="93"/>
      <c r="R333" s="93"/>
      <c r="S333" s="93"/>
      <c r="T333" s="93"/>
      <c r="U333" s="93"/>
      <c r="V333" s="93"/>
      <c r="W333" s="93"/>
      <c r="X333" s="238"/>
      <c r="Y333" s="238"/>
      <c r="Z333" s="1"/>
      <c r="AA333" s="2"/>
      <c r="AB333" s="3"/>
      <c r="AC333" s="3"/>
      <c r="AD333" s="3"/>
      <c r="AE333" s="3"/>
    </row>
    <row r="334" spans="4:31" s="4" customFormat="1" ht="21" x14ac:dyDescent="0.6">
      <c r="D334" s="234"/>
      <c r="E334" s="235"/>
      <c r="F334" s="236"/>
      <c r="G334" s="235"/>
      <c r="H334" s="234"/>
      <c r="I334" s="237"/>
      <c r="J334" s="234"/>
      <c r="K334" s="237"/>
      <c r="L334" s="234"/>
      <c r="M334" s="220"/>
      <c r="N334" s="238"/>
      <c r="O334" s="238"/>
      <c r="P334" s="93"/>
      <c r="Q334" s="93"/>
      <c r="R334" s="93"/>
      <c r="S334" s="93"/>
      <c r="T334" s="93"/>
      <c r="U334" s="93"/>
      <c r="V334" s="93"/>
      <c r="W334" s="93"/>
      <c r="X334" s="238"/>
      <c r="Y334" s="238"/>
      <c r="Z334" s="1"/>
      <c r="AA334" s="2"/>
      <c r="AB334" s="3"/>
      <c r="AC334" s="3"/>
      <c r="AD334" s="3"/>
      <c r="AE334" s="3"/>
    </row>
    <row r="335" spans="4:31" s="4" customFormat="1" ht="21" x14ac:dyDescent="0.6">
      <c r="D335" s="234"/>
      <c r="E335" s="235"/>
      <c r="F335" s="236"/>
      <c r="G335" s="235"/>
      <c r="H335" s="234"/>
      <c r="I335" s="237"/>
      <c r="J335" s="234"/>
      <c r="K335" s="237"/>
      <c r="L335" s="234"/>
      <c r="M335" s="220"/>
      <c r="N335" s="238"/>
      <c r="O335" s="238"/>
      <c r="P335" s="93"/>
      <c r="Q335" s="93"/>
      <c r="R335" s="93"/>
      <c r="S335" s="93"/>
      <c r="T335" s="93"/>
      <c r="U335" s="93"/>
      <c r="V335" s="93"/>
      <c r="W335" s="93"/>
      <c r="X335" s="238"/>
      <c r="Y335" s="238"/>
      <c r="Z335" s="1"/>
      <c r="AA335" s="2"/>
      <c r="AB335" s="3"/>
      <c r="AC335" s="3"/>
      <c r="AD335" s="3"/>
      <c r="AE335" s="3"/>
    </row>
    <row r="336" spans="4:31" s="4" customFormat="1" ht="21" x14ac:dyDescent="0.6">
      <c r="D336" s="234"/>
      <c r="E336" s="235"/>
      <c r="F336" s="236"/>
      <c r="G336" s="235"/>
      <c r="H336" s="234"/>
      <c r="I336" s="237"/>
      <c r="J336" s="234"/>
      <c r="K336" s="237"/>
      <c r="L336" s="234"/>
      <c r="M336" s="220"/>
      <c r="N336" s="238"/>
      <c r="O336" s="238"/>
      <c r="P336" s="93"/>
      <c r="Q336" s="93"/>
      <c r="R336" s="93"/>
      <c r="S336" s="93"/>
      <c r="T336" s="93"/>
      <c r="U336" s="93"/>
      <c r="V336" s="93"/>
      <c r="W336" s="93"/>
      <c r="X336" s="238"/>
      <c r="Y336" s="238"/>
      <c r="Z336" s="1"/>
      <c r="AA336" s="2"/>
      <c r="AB336" s="3"/>
      <c r="AC336" s="3"/>
      <c r="AD336" s="3"/>
      <c r="AE336" s="3"/>
    </row>
  </sheetData>
  <autoFilter ref="K1:K336"/>
  <mergeCells count="18">
    <mergeCell ref="Z6:Z9"/>
    <mergeCell ref="H7:I7"/>
    <mergeCell ref="Q140:R140"/>
    <mergeCell ref="A1:Y1"/>
    <mergeCell ref="A2:Y2"/>
    <mergeCell ref="A3:Y3"/>
    <mergeCell ref="A4:Y4"/>
    <mergeCell ref="A5:A9"/>
    <mergeCell ref="E5:I5"/>
    <mergeCell ref="M5:M9"/>
    <mergeCell ref="N5:Y5"/>
    <mergeCell ref="E6:I6"/>
    <mergeCell ref="N6:P6"/>
    <mergeCell ref="Q144:R144"/>
    <mergeCell ref="N209:P209"/>
    <mergeCell ref="Q6:S6"/>
    <mergeCell ref="T6:V6"/>
    <mergeCell ref="W6:Y6"/>
  </mergeCells>
  <pageMargins left="0.31496062992125984" right="0.15748031496062992" top="0.36" bottom="0.28999999999999998" header="0.23" footer="0.22"/>
  <pageSetup paperSize="5" scale="4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383"/>
  <sheetViews>
    <sheetView tabSelected="1" zoomScale="85" zoomScaleNormal="85" workbookViewId="0">
      <pane ySplit="9" topLeftCell="A279" activePane="bottomLeft" state="frozen"/>
      <selection pane="bottomLeft" activeCell="D287" sqref="D287"/>
    </sheetView>
  </sheetViews>
  <sheetFormatPr defaultColWidth="9" defaultRowHeight="17.399999999999999" x14ac:dyDescent="0.3"/>
  <cols>
    <col min="1" max="1" width="50.59765625" style="239" customWidth="1"/>
    <col min="2" max="3" width="5" style="239" customWidth="1"/>
    <col min="4" max="4" width="13.19921875" style="240" customWidth="1"/>
    <col min="5" max="5" width="7.59765625" style="241" customWidth="1"/>
    <col min="6" max="7" width="8.09765625" style="299" customWidth="1"/>
    <col min="8" max="8" width="10.59765625" style="243" customWidth="1"/>
    <col min="9" max="9" width="13" style="243" customWidth="1"/>
    <col min="10" max="10" width="8.09765625" style="240" customWidth="1"/>
    <col min="11" max="11" width="8.796875" style="243" customWidth="1"/>
    <col min="12" max="12" width="9.8984375" style="243" customWidth="1"/>
    <col min="13" max="13" width="9" style="244" customWidth="1"/>
    <col min="14" max="15" width="12.296875" style="245" customWidth="1"/>
    <col min="16" max="18" width="12.296875" style="246" customWidth="1"/>
    <col min="19" max="19" width="12.69921875" style="246" customWidth="1"/>
    <col min="20" max="21" width="12.296875" style="246" customWidth="1"/>
    <col min="22" max="22" width="12.5" style="246" customWidth="1"/>
    <col min="23" max="23" width="12.296875" style="246" customWidth="1"/>
    <col min="24" max="25" width="12.296875" style="245" customWidth="1"/>
    <col min="26" max="26" width="27.09765625" style="247" customWidth="1"/>
    <col min="27" max="27" width="12.5" style="391" bestFit="1" customWidth="1"/>
    <col min="28" max="28" width="9.8984375" style="391" customWidth="1"/>
    <col min="29" max="29" width="12.59765625" style="391" customWidth="1"/>
    <col min="30" max="31" width="11.8984375" style="391" customWidth="1"/>
    <col min="32" max="32" width="12.5" style="391" bestFit="1" customWidth="1"/>
    <col min="33" max="38" width="11.8984375" style="391" customWidth="1"/>
    <col min="39" max="39" width="13.19921875" style="276" customWidth="1"/>
    <col min="40" max="40" width="16" style="291" customWidth="1"/>
    <col min="41" max="41" width="13.19921875" style="283" customWidth="1"/>
    <col min="42" max="42" width="15.19921875" style="291" customWidth="1"/>
    <col min="43" max="43" width="15.19921875" style="283" customWidth="1"/>
    <col min="44" max="44" width="15.19921875" style="291" customWidth="1"/>
    <col min="45" max="45" width="15.19921875" style="283" customWidth="1"/>
    <col min="46" max="46" width="13.69921875" style="268" customWidth="1"/>
    <col min="47" max="47" width="15.5" style="241" customWidth="1"/>
    <col min="48" max="16384" width="9" style="239"/>
  </cols>
  <sheetData>
    <row r="1" spans="1:47" s="4" customFormat="1" ht="21" x14ac:dyDescent="0.6">
      <c r="A1" s="311" t="s">
        <v>354</v>
      </c>
      <c r="B1" s="311"/>
      <c r="C1" s="311"/>
      <c r="D1" s="311"/>
      <c r="E1" s="311"/>
      <c r="F1" s="311"/>
      <c r="G1" s="311"/>
      <c r="H1" s="311"/>
      <c r="I1" s="311"/>
      <c r="J1" s="311"/>
      <c r="K1" s="312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92"/>
      <c r="AM1" s="277"/>
      <c r="AN1" s="284"/>
      <c r="AO1" s="277"/>
      <c r="AP1" s="284"/>
      <c r="AQ1" s="277"/>
      <c r="AR1" s="284"/>
      <c r="AS1" s="277"/>
      <c r="AT1" s="263"/>
      <c r="AU1" s="235"/>
    </row>
    <row r="2" spans="1:47" s="4" customFormat="1" ht="21" x14ac:dyDescent="0.6">
      <c r="A2" s="311" t="s">
        <v>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1"/>
      <c r="AA2" s="381"/>
      <c r="AB2" s="381"/>
      <c r="AC2" s="381"/>
      <c r="AD2" s="381"/>
      <c r="AE2" s="381"/>
      <c r="AF2" s="381"/>
      <c r="AG2" s="381"/>
      <c r="AH2" s="381"/>
      <c r="AI2" s="381"/>
      <c r="AJ2" s="381"/>
      <c r="AK2" s="381"/>
      <c r="AL2" s="392"/>
      <c r="AM2" s="277"/>
      <c r="AN2" s="284"/>
      <c r="AO2" s="277"/>
      <c r="AP2" s="284"/>
      <c r="AQ2" s="277"/>
      <c r="AR2" s="284"/>
      <c r="AS2" s="277"/>
      <c r="AT2" s="263"/>
      <c r="AU2" s="235"/>
    </row>
    <row r="3" spans="1:47" s="4" customFormat="1" ht="21" x14ac:dyDescent="0.6">
      <c r="A3" s="311" t="s">
        <v>634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92"/>
      <c r="AM3" s="277"/>
      <c r="AN3" s="284"/>
      <c r="AO3" s="277"/>
      <c r="AP3" s="284"/>
      <c r="AQ3" s="277"/>
      <c r="AR3" s="284"/>
      <c r="AS3" s="277"/>
      <c r="AT3" s="263"/>
      <c r="AU3" s="235"/>
    </row>
    <row r="4" spans="1:47" s="4" customFormat="1" ht="21" x14ac:dyDescent="0.6">
      <c r="A4" s="313" t="s">
        <v>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1"/>
      <c r="AA4" s="381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277"/>
      <c r="AN4" s="284"/>
      <c r="AO4" s="277"/>
      <c r="AP4" s="284"/>
      <c r="AQ4" s="277"/>
      <c r="AR4" s="284"/>
      <c r="AS4" s="277"/>
      <c r="AT4" s="263"/>
      <c r="AU4" s="235"/>
    </row>
    <row r="5" spans="1:47" s="10" customFormat="1" ht="27" customHeight="1" x14ac:dyDescent="0.25">
      <c r="A5" s="314" t="s">
        <v>2</v>
      </c>
      <c r="B5" s="5"/>
      <c r="C5" s="5"/>
      <c r="D5" s="6" t="s">
        <v>3</v>
      </c>
      <c r="E5" s="309" t="s">
        <v>4</v>
      </c>
      <c r="F5" s="317"/>
      <c r="G5" s="317"/>
      <c r="H5" s="317"/>
      <c r="I5" s="310"/>
      <c r="J5" s="6"/>
      <c r="K5" s="6"/>
      <c r="L5" s="6"/>
      <c r="M5" s="314" t="s">
        <v>5</v>
      </c>
      <c r="N5" s="318" t="s">
        <v>6</v>
      </c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7"/>
      <c r="AA5" s="382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278"/>
      <c r="AN5" s="285"/>
      <c r="AO5" s="278"/>
      <c r="AP5" s="285"/>
      <c r="AQ5" s="278"/>
      <c r="AR5" s="285"/>
      <c r="AS5" s="278"/>
      <c r="AT5" s="9"/>
    </row>
    <row r="6" spans="1:47" s="10" customFormat="1" ht="21" x14ac:dyDescent="0.25">
      <c r="A6" s="315"/>
      <c r="B6" s="11"/>
      <c r="C6" s="11"/>
      <c r="D6" s="12" t="s">
        <v>7</v>
      </c>
      <c r="E6" s="309" t="s">
        <v>8</v>
      </c>
      <c r="F6" s="317"/>
      <c r="G6" s="317"/>
      <c r="H6" s="317"/>
      <c r="I6" s="310"/>
      <c r="J6" s="13"/>
      <c r="K6" s="12" t="s">
        <v>9</v>
      </c>
      <c r="L6" s="12"/>
      <c r="M6" s="315"/>
      <c r="N6" s="308" t="s">
        <v>10</v>
      </c>
      <c r="O6" s="308"/>
      <c r="P6" s="308"/>
      <c r="Q6" s="308" t="s">
        <v>11</v>
      </c>
      <c r="R6" s="308"/>
      <c r="S6" s="308"/>
      <c r="T6" s="308" t="s">
        <v>12</v>
      </c>
      <c r="U6" s="308"/>
      <c r="V6" s="308"/>
      <c r="W6" s="308" t="s">
        <v>13</v>
      </c>
      <c r="X6" s="308"/>
      <c r="Y6" s="308"/>
      <c r="Z6" s="308" t="s">
        <v>14</v>
      </c>
      <c r="AA6" s="394" t="s">
        <v>48</v>
      </c>
      <c r="AB6" s="394"/>
      <c r="AC6" s="394"/>
      <c r="AD6" s="394"/>
      <c r="AE6" s="394"/>
      <c r="AF6" s="394"/>
      <c r="AG6" s="394"/>
      <c r="AH6" s="394"/>
      <c r="AI6" s="394"/>
      <c r="AJ6" s="394"/>
      <c r="AK6" s="394"/>
      <c r="AL6" s="394"/>
      <c r="AM6" s="270"/>
      <c r="AN6" s="285"/>
      <c r="AO6" s="278"/>
      <c r="AP6" s="285"/>
      <c r="AQ6" s="278"/>
      <c r="AR6" s="285"/>
      <c r="AS6" s="278"/>
      <c r="AT6" s="9"/>
    </row>
    <row r="7" spans="1:47" s="10" customFormat="1" ht="42" x14ac:dyDescent="0.25">
      <c r="A7" s="315"/>
      <c r="B7" s="11" t="s">
        <v>15</v>
      </c>
      <c r="C7" s="11" t="s">
        <v>16</v>
      </c>
      <c r="D7" s="12" t="s">
        <v>17</v>
      </c>
      <c r="E7" s="12" t="s">
        <v>18</v>
      </c>
      <c r="F7" s="292" t="s">
        <v>19</v>
      </c>
      <c r="G7" s="292" t="s">
        <v>20</v>
      </c>
      <c r="H7" s="309" t="s">
        <v>21</v>
      </c>
      <c r="I7" s="310"/>
      <c r="J7" s="12" t="s">
        <v>22</v>
      </c>
      <c r="K7" s="12" t="s">
        <v>23</v>
      </c>
      <c r="L7" s="12" t="s">
        <v>24</v>
      </c>
      <c r="M7" s="315"/>
      <c r="N7" s="371"/>
      <c r="O7" s="371"/>
      <c r="P7" s="372"/>
      <c r="Q7" s="373"/>
      <c r="R7" s="373"/>
      <c r="S7" s="373"/>
      <c r="T7" s="373"/>
      <c r="U7" s="373"/>
      <c r="V7" s="373"/>
      <c r="W7" s="373"/>
      <c r="X7" s="301"/>
      <c r="Y7" s="301"/>
      <c r="Z7" s="308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270"/>
      <c r="AN7" s="285"/>
      <c r="AO7" s="285" t="s">
        <v>622</v>
      </c>
      <c r="AP7" s="285"/>
      <c r="AQ7" s="278"/>
      <c r="AR7" s="285"/>
      <c r="AS7" s="278"/>
      <c r="AT7" s="9" t="s">
        <v>589</v>
      </c>
      <c r="AU7" s="10" t="s">
        <v>590</v>
      </c>
    </row>
    <row r="8" spans="1:47" s="10" customFormat="1" ht="21" x14ac:dyDescent="0.25">
      <c r="A8" s="315"/>
      <c r="B8" s="11"/>
      <c r="C8" s="11"/>
      <c r="D8" s="13"/>
      <c r="E8" s="12" t="s">
        <v>25</v>
      </c>
      <c r="F8" s="292" t="s">
        <v>25</v>
      </c>
      <c r="G8" s="292" t="s">
        <v>25</v>
      </c>
      <c r="H8" s="12" t="s">
        <v>26</v>
      </c>
      <c r="I8" s="12" t="s">
        <v>27</v>
      </c>
      <c r="J8" s="12" t="s">
        <v>17</v>
      </c>
      <c r="K8" s="12" t="s">
        <v>28</v>
      </c>
      <c r="L8" s="12"/>
      <c r="M8" s="315"/>
      <c r="N8" s="301" t="s">
        <v>29</v>
      </c>
      <c r="O8" s="301" t="s">
        <v>30</v>
      </c>
      <c r="P8" s="373" t="s">
        <v>31</v>
      </c>
      <c r="Q8" s="373" t="s">
        <v>32</v>
      </c>
      <c r="R8" s="373" t="s">
        <v>33</v>
      </c>
      <c r="S8" s="373" t="s">
        <v>34</v>
      </c>
      <c r="T8" s="373" t="s">
        <v>35</v>
      </c>
      <c r="U8" s="373" t="s">
        <v>36</v>
      </c>
      <c r="V8" s="373" t="s">
        <v>37</v>
      </c>
      <c r="W8" s="373" t="s">
        <v>38</v>
      </c>
      <c r="X8" s="301" t="s">
        <v>39</v>
      </c>
      <c r="Y8" s="301" t="s">
        <v>40</v>
      </c>
      <c r="Z8" s="308"/>
      <c r="AA8" s="373" t="s">
        <v>29</v>
      </c>
      <c r="AB8" s="373" t="s">
        <v>30</v>
      </c>
      <c r="AC8" s="373" t="s">
        <v>31</v>
      </c>
      <c r="AD8" s="373" t="s">
        <v>32</v>
      </c>
      <c r="AE8" s="373" t="s">
        <v>33</v>
      </c>
      <c r="AF8" s="373" t="s">
        <v>34</v>
      </c>
      <c r="AG8" s="373" t="s">
        <v>35</v>
      </c>
      <c r="AH8" s="373" t="s">
        <v>36</v>
      </c>
      <c r="AI8" s="373" t="s">
        <v>37</v>
      </c>
      <c r="AJ8" s="373" t="s">
        <v>38</v>
      </c>
      <c r="AK8" s="373" t="s">
        <v>39</v>
      </c>
      <c r="AL8" s="373" t="s">
        <v>40</v>
      </c>
      <c r="AM8" s="270" t="s">
        <v>583</v>
      </c>
      <c r="AN8" s="285" t="s">
        <v>584</v>
      </c>
      <c r="AO8" s="278" t="s">
        <v>585</v>
      </c>
      <c r="AP8" s="285" t="s">
        <v>584</v>
      </c>
      <c r="AQ8" s="278" t="s">
        <v>593</v>
      </c>
      <c r="AR8" s="285" t="s">
        <v>584</v>
      </c>
      <c r="AS8" s="278" t="s">
        <v>595</v>
      </c>
      <c r="AT8" s="9" t="s">
        <v>587</v>
      </c>
      <c r="AU8" s="9" t="s">
        <v>587</v>
      </c>
    </row>
    <row r="9" spans="1:47" s="29" customFormat="1" ht="21" customHeight="1" x14ac:dyDescent="0.25">
      <c r="A9" s="316"/>
      <c r="B9" s="11"/>
      <c r="C9" s="11"/>
      <c r="D9" s="21"/>
      <c r="E9" s="22"/>
      <c r="F9" s="293"/>
      <c r="G9" s="293"/>
      <c r="H9" s="21"/>
      <c r="I9" s="21"/>
      <c r="J9" s="24"/>
      <c r="K9" s="24"/>
      <c r="L9" s="21"/>
      <c r="M9" s="316"/>
      <c r="N9" s="374" t="s">
        <v>621</v>
      </c>
      <c r="O9" s="374" t="s">
        <v>620</v>
      </c>
      <c r="P9" s="374" t="s">
        <v>246</v>
      </c>
      <c r="Q9" s="26"/>
      <c r="R9" s="26"/>
      <c r="S9" s="26"/>
      <c r="T9" s="26"/>
      <c r="U9" s="26"/>
      <c r="V9" s="26"/>
      <c r="W9" s="26"/>
      <c r="X9" s="25"/>
      <c r="Y9" s="25"/>
      <c r="Z9" s="308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271" t="s">
        <v>591</v>
      </c>
      <c r="AN9" s="286" t="s">
        <v>592</v>
      </c>
      <c r="AO9" s="279" t="s">
        <v>591</v>
      </c>
      <c r="AP9" s="286" t="s">
        <v>586</v>
      </c>
      <c r="AQ9" s="279" t="s">
        <v>591</v>
      </c>
      <c r="AR9" s="286" t="s">
        <v>594</v>
      </c>
      <c r="AS9" s="279"/>
      <c r="AT9" s="28" t="s">
        <v>588</v>
      </c>
      <c r="AU9" s="28" t="s">
        <v>588</v>
      </c>
    </row>
    <row r="10" spans="1:47" s="51" customFormat="1" ht="21" x14ac:dyDescent="0.6">
      <c r="A10" s="41" t="s">
        <v>133</v>
      </c>
      <c r="B10" s="41"/>
      <c r="C10" s="41"/>
      <c r="D10" s="42"/>
      <c r="E10" s="43"/>
      <c r="F10" s="294"/>
      <c r="G10" s="294"/>
      <c r="H10" s="45"/>
      <c r="I10" s="45"/>
      <c r="J10" s="42"/>
      <c r="K10" s="45"/>
      <c r="L10" s="45"/>
      <c r="M10" s="46"/>
      <c r="N10" s="47"/>
      <c r="O10" s="47"/>
      <c r="P10" s="48"/>
      <c r="Q10" s="48"/>
      <c r="R10" s="48"/>
      <c r="S10" s="48"/>
      <c r="T10" s="48"/>
      <c r="U10" s="48"/>
      <c r="V10" s="48"/>
      <c r="W10" s="48"/>
      <c r="X10" s="47"/>
      <c r="Y10" s="47"/>
      <c r="Z10" s="49"/>
      <c r="AA10" s="384"/>
      <c r="AB10" s="384"/>
      <c r="AC10" s="384"/>
      <c r="AD10" s="384"/>
      <c r="AE10" s="384"/>
      <c r="AF10" s="384"/>
      <c r="AG10" s="384"/>
      <c r="AH10" s="384"/>
      <c r="AI10" s="384"/>
      <c r="AJ10" s="384"/>
      <c r="AK10" s="384"/>
      <c r="AL10" s="384"/>
      <c r="AM10" s="272"/>
      <c r="AN10" s="287"/>
      <c r="AO10" s="280"/>
      <c r="AP10" s="287"/>
      <c r="AQ10" s="280"/>
      <c r="AR10" s="287"/>
      <c r="AS10" s="280"/>
      <c r="AT10" s="264"/>
      <c r="AU10" s="264"/>
    </row>
    <row r="11" spans="1:47" s="40" customFormat="1" ht="21" x14ac:dyDescent="0.6">
      <c r="A11" s="261" t="s">
        <v>582</v>
      </c>
      <c r="B11" s="261"/>
      <c r="C11" s="261"/>
      <c r="D11" s="31"/>
      <c r="E11" s="32"/>
      <c r="F11" s="295"/>
      <c r="G11" s="295"/>
      <c r="H11" s="34"/>
      <c r="I11" s="34"/>
      <c r="J11" s="31"/>
      <c r="K11" s="34"/>
      <c r="L11" s="34"/>
      <c r="M11" s="35"/>
      <c r="N11" s="36"/>
      <c r="O11" s="36"/>
      <c r="P11" s="37"/>
      <c r="Q11" s="37"/>
      <c r="R11" s="37"/>
      <c r="S11" s="37"/>
      <c r="T11" s="37"/>
      <c r="U11" s="37"/>
      <c r="V11" s="37"/>
      <c r="W11" s="37"/>
      <c r="X11" s="36"/>
      <c r="Y11" s="36"/>
      <c r="Z11" s="38"/>
      <c r="AA11" s="385"/>
      <c r="AB11" s="385"/>
      <c r="AC11" s="385"/>
      <c r="AD11" s="385"/>
      <c r="AE11" s="385"/>
      <c r="AF11" s="385"/>
      <c r="AG11" s="385"/>
      <c r="AH11" s="385"/>
      <c r="AI11" s="385"/>
      <c r="AJ11" s="385"/>
      <c r="AK11" s="385"/>
      <c r="AL11" s="385"/>
      <c r="AM11" s="273"/>
      <c r="AN11" s="288"/>
      <c r="AO11" s="281"/>
      <c r="AP11" s="288"/>
      <c r="AQ11" s="281"/>
      <c r="AR11" s="288"/>
      <c r="AS11" s="281"/>
      <c r="AT11" s="265"/>
      <c r="AU11" s="265"/>
    </row>
    <row r="12" spans="1:47" s="260" customFormat="1" ht="21" x14ac:dyDescent="0.25">
      <c r="A12" s="251" t="s">
        <v>43</v>
      </c>
      <c r="B12" s="252"/>
      <c r="C12" s="253"/>
      <c r="D12" s="254"/>
      <c r="E12" s="253"/>
      <c r="F12" s="296"/>
      <c r="G12" s="296"/>
      <c r="H12" s="255"/>
      <c r="I12" s="255"/>
      <c r="J12" s="255"/>
      <c r="K12" s="255"/>
      <c r="L12" s="255"/>
      <c r="M12" s="253"/>
      <c r="N12" s="256"/>
      <c r="O12" s="256"/>
      <c r="P12" s="257"/>
      <c r="Q12" s="257"/>
      <c r="R12" s="257"/>
      <c r="S12" s="257"/>
      <c r="T12" s="257"/>
      <c r="U12" s="257"/>
      <c r="V12" s="257"/>
      <c r="W12" s="257"/>
      <c r="X12" s="258"/>
      <c r="Y12" s="258"/>
      <c r="Z12" s="259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274"/>
      <c r="AN12" s="289"/>
      <c r="AO12" s="282"/>
      <c r="AP12" s="289"/>
      <c r="AQ12" s="282"/>
      <c r="AR12" s="289"/>
      <c r="AS12" s="282"/>
      <c r="AT12" s="266"/>
      <c r="AU12" s="300"/>
    </row>
    <row r="13" spans="1:47" s="78" customFormat="1" ht="21" x14ac:dyDescent="0.25">
      <c r="A13" s="352" t="s">
        <v>366</v>
      </c>
      <c r="B13" s="54"/>
      <c r="C13" s="55"/>
      <c r="D13" s="56"/>
      <c r="E13" s="55"/>
      <c r="F13" s="297"/>
      <c r="G13" s="297"/>
      <c r="H13" s="72"/>
      <c r="I13" s="72"/>
      <c r="J13" s="72"/>
      <c r="K13" s="72"/>
      <c r="L13" s="72"/>
      <c r="M13" s="55"/>
      <c r="N13" s="73"/>
      <c r="O13" s="73"/>
      <c r="P13" s="74"/>
      <c r="Q13" s="74"/>
      <c r="R13" s="74"/>
      <c r="S13" s="74"/>
      <c r="T13" s="74"/>
      <c r="U13" s="74"/>
      <c r="V13" s="74"/>
      <c r="W13" s="74"/>
      <c r="X13" s="75"/>
      <c r="Y13" s="75"/>
      <c r="Z13" s="79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275"/>
      <c r="AN13" s="290"/>
      <c r="AO13" s="269"/>
      <c r="AP13" s="290"/>
      <c r="AQ13" s="269"/>
      <c r="AR13" s="290"/>
      <c r="AS13" s="269"/>
      <c r="AT13" s="267"/>
      <c r="AU13" s="166"/>
    </row>
    <row r="14" spans="1:47" s="78" customFormat="1" ht="21" customHeight="1" x14ac:dyDescent="0.25">
      <c r="A14" s="69" t="s">
        <v>356</v>
      </c>
      <c r="B14" s="54">
        <v>2</v>
      </c>
      <c r="C14" s="55" t="s">
        <v>59</v>
      </c>
      <c r="D14" s="56">
        <v>200000</v>
      </c>
      <c r="E14" s="55"/>
      <c r="F14" s="297">
        <v>43009</v>
      </c>
      <c r="G14" s="297">
        <v>43099</v>
      </c>
      <c r="H14" s="72" t="s">
        <v>29</v>
      </c>
      <c r="I14" s="72" t="s">
        <v>616</v>
      </c>
      <c r="J14" s="56"/>
      <c r="K14" s="72"/>
      <c r="L14" s="72" t="s">
        <v>31</v>
      </c>
      <c r="M14" s="55"/>
      <c r="N14" s="379" t="s">
        <v>633</v>
      </c>
      <c r="O14" s="379" t="s">
        <v>633</v>
      </c>
      <c r="P14" s="379" t="s">
        <v>633</v>
      </c>
      <c r="Q14" s="74"/>
      <c r="R14" s="74"/>
      <c r="S14" s="74"/>
      <c r="T14" s="74"/>
      <c r="U14" s="74"/>
      <c r="V14" s="74"/>
      <c r="W14" s="74"/>
      <c r="X14" s="75"/>
      <c r="Y14" s="75"/>
      <c r="Z14" s="79"/>
      <c r="AA14" s="380"/>
      <c r="AB14" s="380"/>
      <c r="AC14" s="380">
        <v>200000</v>
      </c>
      <c r="AD14" s="380"/>
      <c r="AE14" s="380"/>
      <c r="AF14" s="380"/>
      <c r="AG14" s="380"/>
      <c r="AH14" s="380"/>
      <c r="AI14" s="380"/>
      <c r="AJ14" s="380"/>
      <c r="AK14" s="380"/>
      <c r="AL14" s="380"/>
      <c r="AM14" s="275">
        <f>+G14-F14</f>
        <v>90</v>
      </c>
      <c r="AN14" s="290">
        <f>G14</f>
        <v>43099</v>
      </c>
      <c r="AO14" s="269">
        <v>-5</v>
      </c>
      <c r="AP14" s="290">
        <f>+AN14+AO14</f>
        <v>43094</v>
      </c>
      <c r="AQ14" s="269">
        <v>5</v>
      </c>
      <c r="AR14" s="290">
        <f>+AQ14+AP14</f>
        <v>43099</v>
      </c>
      <c r="AS14" s="269" t="str">
        <f>IF((MONTH(AR14))=1,"ม.ค.",IF((MONTH(AR14))=2,"ก.พ.",IF((MONTH(AR14))=3,"มี.ค.",IF((MONTH(AR14))=4,"เม.ย.",IF((MONTH(AR14))=5,"พ.ค.",IF((MONTH(AR14))=6,"มิ.ย.",IF((MONTH(AR14))=7,"ก.ค.",IF((MONTH(AR14))=8,"ส.ค.",IF((MONTH(AR14))=9,"ก.ย.",IF((MONTH(AR14))=10,"ต.ค.",IF((MONTH(AR14))=11,"พ.ย.",IF((MONTH(AR14))=12,"ธ.ค."))))))))))))</f>
        <v>ธ.ค.</v>
      </c>
      <c r="AT14" s="269">
        <f>DATEDIF(F14,AR14,"d")</f>
        <v>90</v>
      </c>
      <c r="AU14" s="166" t="str">
        <f>IF((DATEDIF(F14,AR14,"y"))=0,(DATEDIF(F14,AR14,"ym")&amp;" เดือน "&amp;DATEDIF(F14,AR14,"md")&amp;" วัน"),IF((DATEDIF(F14,AR14,"y"))&gt;0,(DATEDIF(F14,AR14,"y")&amp;" ปี "&amp;DATEDIF(F14,AR14,"ym")&amp;" เดือน "&amp;DATEDIF(F14,AR14,"md")&amp;" วัน")))</f>
        <v>2 เดือน 29 วัน</v>
      </c>
    </row>
    <row r="15" spans="1:47" s="78" customFormat="1" ht="21" customHeight="1" x14ac:dyDescent="0.25">
      <c r="A15" s="69" t="s">
        <v>357</v>
      </c>
      <c r="B15" s="54">
        <v>10</v>
      </c>
      <c r="C15" s="55" t="s">
        <v>59</v>
      </c>
      <c r="D15" s="56">
        <v>267000</v>
      </c>
      <c r="E15" s="55"/>
      <c r="F15" s="297">
        <v>43009</v>
      </c>
      <c r="G15" s="297">
        <v>43099</v>
      </c>
      <c r="H15" s="72" t="s">
        <v>29</v>
      </c>
      <c r="I15" s="72" t="s">
        <v>616</v>
      </c>
      <c r="J15" s="56"/>
      <c r="K15" s="72"/>
      <c r="L15" s="72" t="s">
        <v>31</v>
      </c>
      <c r="M15" s="55"/>
      <c r="N15" s="379" t="s">
        <v>633</v>
      </c>
      <c r="O15" s="379" t="s">
        <v>633</v>
      </c>
      <c r="P15" s="379" t="s">
        <v>633</v>
      </c>
      <c r="Q15" s="74"/>
      <c r="R15" s="74"/>
      <c r="S15" s="74"/>
      <c r="T15" s="74"/>
      <c r="U15" s="74"/>
      <c r="V15" s="74"/>
      <c r="W15" s="74"/>
      <c r="X15" s="75"/>
      <c r="Y15" s="75"/>
      <c r="Z15" s="79"/>
      <c r="AA15" s="380"/>
      <c r="AB15" s="380"/>
      <c r="AC15" s="380">
        <v>267000</v>
      </c>
      <c r="AD15" s="380"/>
      <c r="AE15" s="380"/>
      <c r="AF15" s="380"/>
      <c r="AG15" s="380"/>
      <c r="AH15" s="380"/>
      <c r="AI15" s="380"/>
      <c r="AJ15" s="380"/>
      <c r="AK15" s="380"/>
      <c r="AL15" s="380"/>
      <c r="AM15" s="275">
        <f>+G15-F15</f>
        <v>90</v>
      </c>
      <c r="AN15" s="290">
        <f t="shared" ref="AN15:AN21" si="0">G15</f>
        <v>43099</v>
      </c>
      <c r="AO15" s="269">
        <v>-5</v>
      </c>
      <c r="AP15" s="290">
        <f>+AN15+AO15</f>
        <v>43094</v>
      </c>
      <c r="AQ15" s="269">
        <v>5</v>
      </c>
      <c r="AR15" s="290">
        <f t="shared" ref="AR15:AR17" si="1">+AQ15+AP15</f>
        <v>43099</v>
      </c>
      <c r="AS15" s="269" t="str">
        <f t="shared" ref="AS15:AS25" si="2">IF((MONTH(AR15))=1,"ม.ค.",IF((MONTH(AR15))=2,"ก.พ.",IF((MONTH(AR15))=3,"มี.ค.",IF((MONTH(AR15))=4,"เม.ย.",IF((MONTH(AR15))=5,"พ.ค.",IF((MONTH(AR15))=6,"มิ.ย.",IF((MONTH(AR15))=7,"ก.ค.",IF((MONTH(AR15))=8,"ส.ค.",IF((MONTH(AR15))=9,"ก.ย.",IF((MONTH(AR15))=10,"ต.ค.",IF((MONTH(AR15))=11,"พ.ย.",IF((MONTH(AR15))=12,"ธ.ค."))))))))))))</f>
        <v>ธ.ค.</v>
      </c>
      <c r="AT15" s="267">
        <f t="shared" ref="AT15:AT17" si="3">DATEDIF(F15,AR15,"d")</f>
        <v>90</v>
      </c>
      <c r="AU15" s="166" t="str">
        <f t="shared" ref="AU15:AU17" si="4">IF((DATEDIF(F15,AR15,"y"))=0,(DATEDIF(F15,AR15,"ym")&amp;" เดือน "&amp;DATEDIF(F15,AR15,"md")&amp;" วัน"),IF((DATEDIF(F15,AR15,"y"))&gt;0,(DATEDIF(F15,AR15,"y")&amp;" ปี "&amp;DATEDIF(F15,AR15,"ym")&amp;" เดือน "&amp;DATEDIF(F15,AR15,"md")&amp;" วัน")))</f>
        <v>2 เดือน 29 วัน</v>
      </c>
    </row>
    <row r="16" spans="1:47" s="78" customFormat="1" ht="21" customHeight="1" x14ac:dyDescent="0.25">
      <c r="A16" s="69" t="s">
        <v>358</v>
      </c>
      <c r="B16" s="54">
        <v>10</v>
      </c>
      <c r="C16" s="55" t="s">
        <v>59</v>
      </c>
      <c r="D16" s="56">
        <v>267000</v>
      </c>
      <c r="E16" s="55"/>
      <c r="F16" s="297">
        <v>43009</v>
      </c>
      <c r="G16" s="297">
        <v>43099</v>
      </c>
      <c r="H16" s="72" t="s">
        <v>29</v>
      </c>
      <c r="I16" s="72" t="s">
        <v>616</v>
      </c>
      <c r="J16" s="56"/>
      <c r="K16" s="72"/>
      <c r="L16" s="72" t="s">
        <v>31</v>
      </c>
      <c r="M16" s="55"/>
      <c r="N16" s="379" t="s">
        <v>633</v>
      </c>
      <c r="O16" s="379" t="s">
        <v>633</v>
      </c>
      <c r="P16" s="379" t="s">
        <v>633</v>
      </c>
      <c r="Q16" s="74"/>
      <c r="R16" s="74"/>
      <c r="S16" s="74"/>
      <c r="T16" s="74"/>
      <c r="U16" s="74"/>
      <c r="V16" s="74"/>
      <c r="W16" s="74"/>
      <c r="X16" s="75"/>
      <c r="Y16" s="75"/>
      <c r="Z16" s="79"/>
      <c r="AA16" s="380"/>
      <c r="AB16" s="380"/>
      <c r="AC16" s="380">
        <v>267000</v>
      </c>
      <c r="AD16" s="380"/>
      <c r="AE16" s="380"/>
      <c r="AF16" s="380"/>
      <c r="AG16" s="380"/>
      <c r="AH16" s="380"/>
      <c r="AI16" s="380"/>
      <c r="AJ16" s="380"/>
      <c r="AK16" s="380"/>
      <c r="AL16" s="380"/>
      <c r="AM16" s="275">
        <f>+G16-F16</f>
        <v>90</v>
      </c>
      <c r="AN16" s="290">
        <f t="shared" si="0"/>
        <v>43099</v>
      </c>
      <c r="AO16" s="269">
        <v>-5</v>
      </c>
      <c r="AP16" s="290">
        <f t="shared" ref="AP16:AP17" si="5">+AN16+AO16</f>
        <v>43094</v>
      </c>
      <c r="AQ16" s="269">
        <v>5</v>
      </c>
      <c r="AR16" s="290">
        <f t="shared" si="1"/>
        <v>43099</v>
      </c>
      <c r="AS16" s="269" t="str">
        <f t="shared" si="2"/>
        <v>ธ.ค.</v>
      </c>
      <c r="AT16" s="267">
        <f t="shared" si="3"/>
        <v>90</v>
      </c>
      <c r="AU16" s="166" t="str">
        <f t="shared" si="4"/>
        <v>2 เดือน 29 วัน</v>
      </c>
    </row>
    <row r="17" spans="1:47" s="78" customFormat="1" ht="21" customHeight="1" x14ac:dyDescent="0.25">
      <c r="A17" s="69" t="s">
        <v>359</v>
      </c>
      <c r="B17" s="54">
        <v>30</v>
      </c>
      <c r="C17" s="55" t="s">
        <v>59</v>
      </c>
      <c r="D17" s="56">
        <v>180000</v>
      </c>
      <c r="E17" s="55"/>
      <c r="F17" s="297">
        <v>43009</v>
      </c>
      <c r="G17" s="297">
        <v>43099</v>
      </c>
      <c r="H17" s="72" t="s">
        <v>29</v>
      </c>
      <c r="I17" s="72" t="s">
        <v>616</v>
      </c>
      <c r="J17" s="56"/>
      <c r="K17" s="72"/>
      <c r="L17" s="72" t="s">
        <v>31</v>
      </c>
      <c r="M17" s="55"/>
      <c r="N17" s="379" t="s">
        <v>633</v>
      </c>
      <c r="O17" s="379" t="s">
        <v>633</v>
      </c>
      <c r="P17" s="379" t="s">
        <v>633</v>
      </c>
      <c r="Q17" s="74"/>
      <c r="R17" s="74"/>
      <c r="S17" s="74"/>
      <c r="T17" s="74"/>
      <c r="U17" s="74"/>
      <c r="V17" s="74"/>
      <c r="W17" s="74"/>
      <c r="X17" s="75"/>
      <c r="Y17" s="75"/>
      <c r="Z17" s="79"/>
      <c r="AA17" s="380"/>
      <c r="AB17" s="380"/>
      <c r="AC17" s="380">
        <v>180000</v>
      </c>
      <c r="AD17" s="380"/>
      <c r="AE17" s="380"/>
      <c r="AF17" s="380"/>
      <c r="AG17" s="380"/>
      <c r="AH17" s="380"/>
      <c r="AI17" s="380"/>
      <c r="AJ17" s="380"/>
      <c r="AK17" s="380"/>
      <c r="AL17" s="380"/>
      <c r="AM17" s="275">
        <f>+G17-F17</f>
        <v>90</v>
      </c>
      <c r="AN17" s="290">
        <f t="shared" si="0"/>
        <v>43099</v>
      </c>
      <c r="AO17" s="269">
        <v>-5</v>
      </c>
      <c r="AP17" s="290">
        <f t="shared" si="5"/>
        <v>43094</v>
      </c>
      <c r="AQ17" s="269">
        <v>5</v>
      </c>
      <c r="AR17" s="290">
        <f t="shared" si="1"/>
        <v>43099</v>
      </c>
      <c r="AS17" s="269" t="str">
        <f t="shared" si="2"/>
        <v>ธ.ค.</v>
      </c>
      <c r="AT17" s="267">
        <f t="shared" si="3"/>
        <v>90</v>
      </c>
      <c r="AU17" s="166" t="str">
        <f t="shared" si="4"/>
        <v>2 เดือน 29 วัน</v>
      </c>
    </row>
    <row r="18" spans="1:47" s="78" customFormat="1" ht="21" customHeight="1" x14ac:dyDescent="0.25">
      <c r="A18" s="354" t="s">
        <v>310</v>
      </c>
      <c r="B18" s="54"/>
      <c r="C18" s="55"/>
      <c r="D18" s="56"/>
      <c r="E18" s="55"/>
      <c r="F18" s="297"/>
      <c r="G18" s="297"/>
      <c r="H18" s="72"/>
      <c r="I18" s="72"/>
      <c r="J18" s="56"/>
      <c r="K18" s="72"/>
      <c r="L18" s="72"/>
      <c r="M18" s="55"/>
      <c r="N18" s="73"/>
      <c r="O18" s="73"/>
      <c r="P18" s="74"/>
      <c r="Q18" s="74"/>
      <c r="R18" s="74"/>
      <c r="S18" s="74"/>
      <c r="T18" s="74"/>
      <c r="U18" s="74"/>
      <c r="V18" s="74"/>
      <c r="W18" s="74"/>
      <c r="X18" s="75"/>
      <c r="Y18" s="75"/>
      <c r="Z18" s="79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275"/>
      <c r="AN18" s="290"/>
      <c r="AO18" s="269"/>
      <c r="AP18" s="290"/>
      <c r="AQ18" s="269"/>
      <c r="AR18" s="290"/>
      <c r="AS18" s="269"/>
      <c r="AT18" s="267"/>
      <c r="AU18" s="166"/>
    </row>
    <row r="19" spans="1:47" s="369" customFormat="1" ht="21" customHeight="1" x14ac:dyDescent="0.25">
      <c r="A19" s="355" t="s">
        <v>360</v>
      </c>
      <c r="B19" s="356">
        <v>1</v>
      </c>
      <c r="C19" s="357" t="s">
        <v>59</v>
      </c>
      <c r="D19" s="358">
        <v>840000</v>
      </c>
      <c r="E19" s="357"/>
      <c r="F19" s="359">
        <v>43070</v>
      </c>
      <c r="G19" s="359">
        <v>43190</v>
      </c>
      <c r="H19" s="360" t="s">
        <v>29</v>
      </c>
      <c r="I19" s="360" t="s">
        <v>617</v>
      </c>
      <c r="J19" s="358"/>
      <c r="K19" s="360"/>
      <c r="L19" s="360" t="s">
        <v>34</v>
      </c>
      <c r="M19" s="357"/>
      <c r="N19" s="377" t="s">
        <v>629</v>
      </c>
      <c r="O19" s="378" t="s">
        <v>630</v>
      </c>
      <c r="P19" s="378" t="s">
        <v>630</v>
      </c>
      <c r="Q19" s="378" t="s">
        <v>631</v>
      </c>
      <c r="R19" s="378" t="s">
        <v>631</v>
      </c>
      <c r="S19" s="378" t="s">
        <v>632</v>
      </c>
      <c r="T19" s="361"/>
      <c r="U19" s="361"/>
      <c r="V19" s="361"/>
      <c r="W19" s="361"/>
      <c r="X19" s="362"/>
      <c r="Y19" s="362"/>
      <c r="Z19" s="363"/>
      <c r="AA19" s="387"/>
      <c r="AB19" s="387"/>
      <c r="AC19" s="387"/>
      <c r="AD19" s="387"/>
      <c r="AE19" s="387"/>
      <c r="AF19" s="387">
        <v>840000</v>
      </c>
      <c r="AG19" s="387"/>
      <c r="AH19" s="387"/>
      <c r="AI19" s="387"/>
      <c r="AJ19" s="387"/>
      <c r="AK19" s="387"/>
      <c r="AL19" s="387"/>
      <c r="AM19" s="364">
        <f>+G19-F19</f>
        <v>120</v>
      </c>
      <c r="AN19" s="365">
        <f t="shared" si="0"/>
        <v>43190</v>
      </c>
      <c r="AO19" s="366">
        <v>-5</v>
      </c>
      <c r="AP19" s="365">
        <f t="shared" ref="AP19:AP21" si="6">+AN19+AO19</f>
        <v>43185</v>
      </c>
      <c r="AQ19" s="366">
        <v>5</v>
      </c>
      <c r="AR19" s="365">
        <f t="shared" ref="AR19:AR21" si="7">+AQ19+AP19</f>
        <v>43190</v>
      </c>
      <c r="AS19" s="366" t="str">
        <f t="shared" si="2"/>
        <v>มี.ค.</v>
      </c>
      <c r="AT19" s="367">
        <f t="shared" ref="AT19:AT21" si="8">DATEDIF(F19,AR19,"d")</f>
        <v>120</v>
      </c>
      <c r="AU19" s="368" t="str">
        <f t="shared" ref="AU19:AU21" si="9">IF((DATEDIF(F19,AR19,"y"))=0,(DATEDIF(F19,AR19,"ym")&amp;" เดือน "&amp;DATEDIF(F19,AR19,"md")&amp;" วัน"),IF((DATEDIF(F19,AR19,"y"))&gt;0,(DATEDIF(F19,AR19,"y")&amp;" ปี "&amp;DATEDIF(F19,AR19,"ym")&amp;" เดือน "&amp;DATEDIF(F19,AR19,"md")&amp;" วัน")))</f>
        <v>3 เดือน 30 วัน</v>
      </c>
    </row>
    <row r="20" spans="1:47" s="369" customFormat="1" ht="21" customHeight="1" x14ac:dyDescent="0.25">
      <c r="A20" s="355" t="s">
        <v>361</v>
      </c>
      <c r="B20" s="356">
        <v>1</v>
      </c>
      <c r="C20" s="357" t="s">
        <v>59</v>
      </c>
      <c r="D20" s="358">
        <v>550000</v>
      </c>
      <c r="E20" s="357"/>
      <c r="F20" s="359">
        <v>43070</v>
      </c>
      <c r="G20" s="359">
        <v>43190</v>
      </c>
      <c r="H20" s="360" t="s">
        <v>29</v>
      </c>
      <c r="I20" s="360" t="s">
        <v>617</v>
      </c>
      <c r="J20" s="358"/>
      <c r="K20" s="360"/>
      <c r="L20" s="360" t="s">
        <v>34</v>
      </c>
      <c r="M20" s="357"/>
      <c r="N20" s="377" t="s">
        <v>629</v>
      </c>
      <c r="O20" s="378" t="s">
        <v>630</v>
      </c>
      <c r="P20" s="378" t="s">
        <v>630</v>
      </c>
      <c r="Q20" s="378" t="s">
        <v>631</v>
      </c>
      <c r="R20" s="378" t="s">
        <v>631</v>
      </c>
      <c r="S20" s="378" t="s">
        <v>632</v>
      </c>
      <c r="T20" s="361"/>
      <c r="U20" s="361"/>
      <c r="V20" s="361"/>
      <c r="W20" s="361"/>
      <c r="X20" s="362"/>
      <c r="Y20" s="362"/>
      <c r="Z20" s="363"/>
      <c r="AA20" s="387"/>
      <c r="AB20" s="387"/>
      <c r="AC20" s="387"/>
      <c r="AD20" s="387"/>
      <c r="AE20" s="387"/>
      <c r="AF20" s="387">
        <v>550000</v>
      </c>
      <c r="AG20" s="387"/>
      <c r="AH20" s="387"/>
      <c r="AI20" s="387"/>
      <c r="AJ20" s="387"/>
      <c r="AK20" s="387"/>
      <c r="AL20" s="387"/>
      <c r="AM20" s="364">
        <f>+G20-F20</f>
        <v>120</v>
      </c>
      <c r="AN20" s="365">
        <f t="shared" si="0"/>
        <v>43190</v>
      </c>
      <c r="AO20" s="366">
        <v>-5</v>
      </c>
      <c r="AP20" s="365">
        <f t="shared" si="6"/>
        <v>43185</v>
      </c>
      <c r="AQ20" s="366">
        <v>5</v>
      </c>
      <c r="AR20" s="365">
        <f t="shared" si="7"/>
        <v>43190</v>
      </c>
      <c r="AS20" s="366" t="str">
        <f t="shared" si="2"/>
        <v>มี.ค.</v>
      </c>
      <c r="AT20" s="367">
        <f t="shared" si="8"/>
        <v>120</v>
      </c>
      <c r="AU20" s="368" t="str">
        <f t="shared" si="9"/>
        <v>3 เดือน 30 วัน</v>
      </c>
    </row>
    <row r="21" spans="1:47" s="78" customFormat="1" ht="21" customHeight="1" x14ac:dyDescent="0.25">
      <c r="A21" s="69" t="s">
        <v>362</v>
      </c>
      <c r="B21" s="54">
        <v>1</v>
      </c>
      <c r="C21" s="55" t="s">
        <v>59</v>
      </c>
      <c r="D21" s="56">
        <v>40000</v>
      </c>
      <c r="E21" s="55"/>
      <c r="F21" s="297">
        <v>43009</v>
      </c>
      <c r="G21" s="297">
        <v>43099</v>
      </c>
      <c r="H21" s="72" t="s">
        <v>29</v>
      </c>
      <c r="I21" s="72" t="s">
        <v>616</v>
      </c>
      <c r="J21" s="56"/>
      <c r="K21" s="72"/>
      <c r="L21" s="72" t="s">
        <v>31</v>
      </c>
      <c r="M21" s="55"/>
      <c r="N21" s="379" t="s">
        <v>633</v>
      </c>
      <c r="O21" s="379" t="s">
        <v>633</v>
      </c>
      <c r="P21" s="379" t="s">
        <v>633</v>
      </c>
      <c r="Q21" s="74"/>
      <c r="R21" s="74"/>
      <c r="S21" s="74"/>
      <c r="T21" s="74"/>
      <c r="U21" s="74"/>
      <c r="V21" s="74"/>
      <c r="W21" s="74"/>
      <c r="X21" s="75"/>
      <c r="Y21" s="75"/>
      <c r="Z21" s="79"/>
      <c r="AA21" s="380"/>
      <c r="AB21" s="380"/>
      <c r="AC21" s="380">
        <v>40000</v>
      </c>
      <c r="AD21" s="380"/>
      <c r="AE21" s="380"/>
      <c r="AF21" s="380"/>
      <c r="AG21" s="380"/>
      <c r="AH21" s="380"/>
      <c r="AI21" s="380"/>
      <c r="AJ21" s="380"/>
      <c r="AK21" s="380"/>
      <c r="AL21" s="380"/>
      <c r="AM21" s="275">
        <f>+G21-F21</f>
        <v>90</v>
      </c>
      <c r="AN21" s="290">
        <f t="shared" si="0"/>
        <v>43099</v>
      </c>
      <c r="AO21" s="269">
        <v>-5</v>
      </c>
      <c r="AP21" s="290">
        <f t="shared" si="6"/>
        <v>43094</v>
      </c>
      <c r="AQ21" s="269">
        <v>5</v>
      </c>
      <c r="AR21" s="290">
        <f t="shared" si="7"/>
        <v>43099</v>
      </c>
      <c r="AS21" s="269" t="str">
        <f t="shared" si="2"/>
        <v>ธ.ค.</v>
      </c>
      <c r="AT21" s="267">
        <f t="shared" si="8"/>
        <v>90</v>
      </c>
      <c r="AU21" s="166" t="str">
        <f t="shared" si="9"/>
        <v>2 เดือน 29 วัน</v>
      </c>
    </row>
    <row r="22" spans="1:47" s="78" customFormat="1" ht="21" customHeight="1" x14ac:dyDescent="0.25">
      <c r="A22" s="354" t="s">
        <v>368</v>
      </c>
      <c r="B22" s="54"/>
      <c r="C22" s="55"/>
      <c r="D22" s="56"/>
      <c r="E22" s="55"/>
      <c r="F22" s="297"/>
      <c r="G22" s="297"/>
      <c r="H22" s="72"/>
      <c r="I22" s="72"/>
      <c r="J22" s="56"/>
      <c r="K22" s="72"/>
      <c r="L22" s="72"/>
      <c r="M22" s="55"/>
      <c r="N22" s="73"/>
      <c r="O22" s="73"/>
      <c r="P22" s="74"/>
      <c r="Q22" s="74"/>
      <c r="R22" s="74"/>
      <c r="S22" s="74"/>
      <c r="T22" s="74"/>
      <c r="U22" s="74"/>
      <c r="V22" s="74"/>
      <c r="W22" s="74"/>
      <c r="X22" s="75"/>
      <c r="Y22" s="75"/>
      <c r="Z22" s="79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275"/>
      <c r="AN22" s="290"/>
      <c r="AO22" s="269"/>
      <c r="AP22" s="290"/>
      <c r="AQ22" s="269"/>
      <c r="AR22" s="290"/>
      <c r="AS22" s="269"/>
      <c r="AT22" s="267"/>
      <c r="AU22" s="166"/>
    </row>
    <row r="23" spans="1:47" s="369" customFormat="1" ht="21" customHeight="1" x14ac:dyDescent="0.25">
      <c r="A23" s="355" t="s">
        <v>363</v>
      </c>
      <c r="B23" s="356">
        <v>1</v>
      </c>
      <c r="C23" s="357" t="s">
        <v>59</v>
      </c>
      <c r="D23" s="358">
        <v>861600</v>
      </c>
      <c r="E23" s="357"/>
      <c r="F23" s="359"/>
      <c r="G23" s="359"/>
      <c r="H23" s="360"/>
      <c r="I23" s="360" t="s">
        <v>617</v>
      </c>
      <c r="J23" s="358"/>
      <c r="K23" s="360"/>
      <c r="L23" s="360" t="s">
        <v>34</v>
      </c>
      <c r="M23" s="357"/>
      <c r="N23" s="377" t="s">
        <v>629</v>
      </c>
      <c r="O23" s="378" t="s">
        <v>630</v>
      </c>
      <c r="P23" s="378" t="s">
        <v>630</v>
      </c>
      <c r="Q23" s="378" t="s">
        <v>631</v>
      </c>
      <c r="R23" s="378" t="s">
        <v>631</v>
      </c>
      <c r="S23" s="378" t="s">
        <v>632</v>
      </c>
      <c r="T23" s="361"/>
      <c r="U23" s="361"/>
      <c r="V23" s="361"/>
      <c r="W23" s="361"/>
      <c r="X23" s="362"/>
      <c r="Y23" s="362"/>
      <c r="Z23" s="363"/>
      <c r="AA23" s="387"/>
      <c r="AB23" s="387"/>
      <c r="AC23" s="387"/>
      <c r="AD23" s="387"/>
      <c r="AE23" s="387"/>
      <c r="AF23" s="387">
        <v>861600</v>
      </c>
      <c r="AG23" s="387"/>
      <c r="AH23" s="387"/>
      <c r="AI23" s="387"/>
      <c r="AJ23" s="387"/>
      <c r="AK23" s="387"/>
      <c r="AL23" s="387"/>
      <c r="AM23" s="275">
        <f>+G23-F23</f>
        <v>0</v>
      </c>
      <c r="AN23" s="290">
        <f t="shared" ref="AN23" si="10">G23</f>
        <v>0</v>
      </c>
      <c r="AO23" s="269">
        <v>-5</v>
      </c>
      <c r="AP23" s="290">
        <f t="shared" ref="AP23" si="11">+AN23+AO23</f>
        <v>-5</v>
      </c>
      <c r="AQ23" s="269">
        <v>5</v>
      </c>
      <c r="AR23" s="290">
        <f t="shared" ref="AR23" si="12">+AQ23+AP23</f>
        <v>0</v>
      </c>
      <c r="AS23" s="269" t="str">
        <f t="shared" si="2"/>
        <v>ม.ค.</v>
      </c>
      <c r="AT23" s="267">
        <f t="shared" ref="AT23" si="13">DATEDIF(F23,AR23,"d")</f>
        <v>0</v>
      </c>
      <c r="AU23" s="166" t="str">
        <f t="shared" ref="AU23" si="14">IF((DATEDIF(F23,AR23,"y"))=0,(DATEDIF(F23,AR23,"ym")&amp;" เดือน "&amp;DATEDIF(F23,AR23,"md")&amp;" วัน"),IF((DATEDIF(F23,AR23,"y"))&gt;0,(DATEDIF(F23,AR23,"y")&amp;" ปี "&amp;DATEDIF(F23,AR23,"ym")&amp;" เดือน "&amp;DATEDIF(F23,AR23,"md")&amp;" วัน")))</f>
        <v>0 เดือน 0 วัน</v>
      </c>
    </row>
    <row r="24" spans="1:47" s="78" customFormat="1" ht="21" customHeight="1" x14ac:dyDescent="0.25">
      <c r="A24" s="354" t="s">
        <v>367</v>
      </c>
      <c r="B24" s="54"/>
      <c r="C24" s="55"/>
      <c r="D24" s="56"/>
      <c r="E24" s="55"/>
      <c r="F24" s="297"/>
      <c r="G24" s="297"/>
      <c r="H24" s="72"/>
      <c r="I24" s="72"/>
      <c r="J24" s="56"/>
      <c r="K24" s="72"/>
      <c r="L24" s="72"/>
      <c r="M24" s="55"/>
      <c r="N24" s="73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75"/>
      <c r="Z24" s="79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275"/>
      <c r="AN24" s="290"/>
      <c r="AO24" s="269"/>
      <c r="AP24" s="290"/>
      <c r="AQ24" s="269"/>
      <c r="AR24" s="290"/>
      <c r="AS24" s="269"/>
      <c r="AT24" s="267"/>
      <c r="AU24" s="166"/>
    </row>
    <row r="25" spans="1:47" s="78" customFormat="1" ht="42" x14ac:dyDescent="0.25">
      <c r="A25" s="69" t="s">
        <v>364</v>
      </c>
      <c r="B25" s="54">
        <v>1</v>
      </c>
      <c r="C25" s="55" t="s">
        <v>59</v>
      </c>
      <c r="D25" s="56">
        <v>343500</v>
      </c>
      <c r="E25" s="55"/>
      <c r="F25" s="297"/>
      <c r="G25" s="297"/>
      <c r="H25" s="72"/>
      <c r="I25" s="72" t="s">
        <v>616</v>
      </c>
      <c r="J25" s="56"/>
      <c r="K25" s="72"/>
      <c r="L25" s="72" t="s">
        <v>31</v>
      </c>
      <c r="M25" s="55"/>
      <c r="N25" s="379" t="s">
        <v>633</v>
      </c>
      <c r="O25" s="379" t="s">
        <v>633</v>
      </c>
      <c r="P25" s="379" t="s">
        <v>633</v>
      </c>
      <c r="Q25" s="74"/>
      <c r="R25" s="74"/>
      <c r="S25" s="74"/>
      <c r="T25" s="74"/>
      <c r="U25" s="74"/>
      <c r="V25" s="74"/>
      <c r="W25" s="74"/>
      <c r="X25" s="75"/>
      <c r="Y25" s="75"/>
      <c r="Z25" s="79"/>
      <c r="AA25" s="380"/>
      <c r="AB25" s="380"/>
      <c r="AC25" s="380">
        <v>343500</v>
      </c>
      <c r="AD25" s="380"/>
      <c r="AE25" s="380"/>
      <c r="AF25" s="380"/>
      <c r="AG25" s="380"/>
      <c r="AH25" s="380"/>
      <c r="AI25" s="380"/>
      <c r="AJ25" s="380"/>
      <c r="AK25" s="380"/>
      <c r="AL25" s="380"/>
      <c r="AM25" s="275">
        <f>+G25-F25</f>
        <v>0</v>
      </c>
      <c r="AN25" s="290">
        <f t="shared" ref="AN25" si="15">G25</f>
        <v>0</v>
      </c>
      <c r="AO25" s="269">
        <v>-5</v>
      </c>
      <c r="AP25" s="290">
        <f t="shared" ref="AP25" si="16">+AN25+AO25</f>
        <v>-5</v>
      </c>
      <c r="AQ25" s="269">
        <v>5</v>
      </c>
      <c r="AR25" s="290">
        <f t="shared" ref="AR25" si="17">+AQ25+AP25</f>
        <v>0</v>
      </c>
      <c r="AS25" s="269" t="str">
        <f t="shared" si="2"/>
        <v>ม.ค.</v>
      </c>
      <c r="AT25" s="267">
        <f t="shared" ref="AT25" si="18">DATEDIF(F25,AR25,"d")</f>
        <v>0</v>
      </c>
      <c r="AU25" s="166" t="str">
        <f t="shared" ref="AU25" si="19">IF((DATEDIF(F25,AR25,"y"))=0,(DATEDIF(F25,AR25,"ym")&amp;" เดือน "&amp;DATEDIF(F25,AR25,"md")&amp;" วัน"),IF((DATEDIF(F25,AR25,"y"))&gt;0,(DATEDIF(F25,AR25,"y")&amp;" ปี "&amp;DATEDIF(F25,AR25,"ym")&amp;" เดือน "&amp;DATEDIF(F25,AR25,"md")&amp;" วัน")))</f>
        <v>0 เดือน 0 วัน</v>
      </c>
    </row>
    <row r="26" spans="1:47" s="260" customFormat="1" ht="21" x14ac:dyDescent="0.25">
      <c r="A26" s="251" t="s">
        <v>365</v>
      </c>
      <c r="B26" s="252"/>
      <c r="C26" s="253"/>
      <c r="D26" s="254"/>
      <c r="E26" s="253"/>
      <c r="F26" s="296"/>
      <c r="G26" s="296"/>
      <c r="H26" s="255"/>
      <c r="I26" s="255"/>
      <c r="J26" s="254"/>
      <c r="K26" s="255"/>
      <c r="L26" s="255"/>
      <c r="M26" s="253"/>
      <c r="N26" s="256"/>
      <c r="O26" s="257"/>
      <c r="P26" s="257"/>
      <c r="Q26" s="257"/>
      <c r="R26" s="257"/>
      <c r="S26" s="257"/>
      <c r="T26" s="257"/>
      <c r="U26" s="257"/>
      <c r="V26" s="257"/>
      <c r="W26" s="257"/>
      <c r="X26" s="258"/>
      <c r="Y26" s="258"/>
      <c r="Z26" s="259"/>
      <c r="AA26" s="386"/>
      <c r="AB26" s="386"/>
      <c r="AC26" s="386"/>
      <c r="AD26" s="386"/>
      <c r="AE26" s="386"/>
      <c r="AF26" s="386"/>
      <c r="AG26" s="386"/>
      <c r="AH26" s="386"/>
      <c r="AI26" s="386"/>
      <c r="AJ26" s="386"/>
      <c r="AK26" s="386"/>
      <c r="AL26" s="386"/>
      <c r="AM26" s="274"/>
      <c r="AN26" s="289"/>
      <c r="AO26" s="282"/>
      <c r="AP26" s="289"/>
      <c r="AQ26" s="282"/>
      <c r="AR26" s="289"/>
      <c r="AS26" s="282"/>
      <c r="AT26" s="266"/>
      <c r="AU26" s="300"/>
    </row>
    <row r="27" spans="1:47" s="78" customFormat="1" ht="21" x14ac:dyDescent="0.25">
      <c r="A27" s="354" t="s">
        <v>310</v>
      </c>
      <c r="B27" s="54"/>
      <c r="C27" s="55"/>
      <c r="D27" s="56"/>
      <c r="E27" s="55"/>
      <c r="F27" s="297"/>
      <c r="G27" s="297"/>
      <c r="H27" s="72"/>
      <c r="I27" s="72"/>
      <c r="J27" s="56"/>
      <c r="K27" s="72"/>
      <c r="L27" s="72"/>
      <c r="M27" s="55"/>
      <c r="N27" s="73"/>
      <c r="O27" s="74"/>
      <c r="P27" s="74"/>
      <c r="Q27" s="74"/>
      <c r="R27" s="74"/>
      <c r="S27" s="74"/>
      <c r="T27" s="74"/>
      <c r="U27" s="74"/>
      <c r="V27" s="74"/>
      <c r="W27" s="74"/>
      <c r="X27" s="75"/>
      <c r="Y27" s="75"/>
      <c r="Z27" s="79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275"/>
      <c r="AN27" s="290"/>
      <c r="AO27" s="269"/>
      <c r="AP27" s="290"/>
      <c r="AQ27" s="269"/>
      <c r="AR27" s="290"/>
      <c r="AS27" s="269"/>
      <c r="AT27" s="267"/>
      <c r="AU27" s="166"/>
    </row>
    <row r="28" spans="1:47" s="369" customFormat="1" ht="21" x14ac:dyDescent="0.25">
      <c r="A28" s="425" t="s">
        <v>369</v>
      </c>
      <c r="B28" s="356">
        <v>1</v>
      </c>
      <c r="C28" s="357" t="s">
        <v>59</v>
      </c>
      <c r="D28" s="358">
        <v>6480000</v>
      </c>
      <c r="E28" s="357"/>
      <c r="F28" s="359">
        <v>43070</v>
      </c>
      <c r="G28" s="359">
        <v>43190</v>
      </c>
      <c r="H28" s="360" t="s">
        <v>29</v>
      </c>
      <c r="I28" s="360" t="s">
        <v>617</v>
      </c>
      <c r="J28" s="358"/>
      <c r="K28" s="360"/>
      <c r="L28" s="360" t="s">
        <v>34</v>
      </c>
      <c r="M28" s="357"/>
      <c r="N28" s="377" t="s">
        <v>629</v>
      </c>
      <c r="O28" s="378" t="s">
        <v>630</v>
      </c>
      <c r="P28" s="378" t="s">
        <v>630</v>
      </c>
      <c r="Q28" s="378" t="s">
        <v>631</v>
      </c>
      <c r="R28" s="378" t="s">
        <v>631</v>
      </c>
      <c r="S28" s="378" t="s">
        <v>632</v>
      </c>
      <c r="T28" s="361"/>
      <c r="U28" s="361"/>
      <c r="V28" s="361"/>
      <c r="W28" s="361"/>
      <c r="X28" s="362"/>
      <c r="Y28" s="362"/>
      <c r="Z28" s="363"/>
      <c r="AA28" s="387"/>
      <c r="AB28" s="387"/>
      <c r="AC28" s="387"/>
      <c r="AD28" s="387"/>
      <c r="AE28" s="387"/>
      <c r="AF28" s="387">
        <v>6480000</v>
      </c>
      <c r="AG28" s="387"/>
      <c r="AH28" s="387"/>
      <c r="AI28" s="387"/>
      <c r="AJ28" s="387"/>
      <c r="AK28" s="387"/>
      <c r="AL28" s="387"/>
      <c r="AM28" s="275">
        <f>+G28-F28</f>
        <v>120</v>
      </c>
      <c r="AN28" s="290">
        <f t="shared" ref="AN28" si="20">G28</f>
        <v>43190</v>
      </c>
      <c r="AO28" s="269">
        <v>-5</v>
      </c>
      <c r="AP28" s="290">
        <f t="shared" ref="AP28" si="21">+AN28+AO28</f>
        <v>43185</v>
      </c>
      <c r="AQ28" s="269">
        <v>5</v>
      </c>
      <c r="AR28" s="290">
        <f t="shared" ref="AR28" si="22">+AQ28+AP28</f>
        <v>43190</v>
      </c>
      <c r="AS28" s="269" t="str">
        <f t="shared" ref="AS28:AS33" si="23">IF((MONTH(AR28))=1,"ม.ค.",IF((MONTH(AR28))=2,"ก.พ.",IF((MONTH(AR28))=3,"มี.ค.",IF((MONTH(AR28))=4,"เม.ย.",IF((MONTH(AR28))=5,"พ.ค.",IF((MONTH(AR28))=6,"มิ.ย.",IF((MONTH(AR28))=7,"ก.ค.",IF((MONTH(AR28))=8,"ส.ค.",IF((MONTH(AR28))=9,"ก.ย.",IF((MONTH(AR28))=10,"ต.ค.",IF((MONTH(AR28))=11,"พ.ย.",IF((MONTH(AR28))=12,"ธ.ค."))))))))))))</f>
        <v>มี.ค.</v>
      </c>
      <c r="AT28" s="267">
        <f t="shared" ref="AT28" si="24">DATEDIF(F28,AR28,"d")</f>
        <v>120</v>
      </c>
      <c r="AU28" s="166" t="str">
        <f t="shared" ref="AU28" si="25">IF((DATEDIF(F28,AR28,"y"))=0,(DATEDIF(F28,AR28,"ym")&amp;" เดือน "&amp;DATEDIF(F28,AR28,"md")&amp;" วัน"),IF((DATEDIF(F28,AR28,"y"))&gt;0,(DATEDIF(F28,AR28,"y")&amp;" ปี "&amp;DATEDIF(F28,AR28,"ym")&amp;" เดือน "&amp;DATEDIF(F28,AR28,"md")&amp;" วัน")))</f>
        <v>3 เดือน 30 วัน</v>
      </c>
    </row>
    <row r="29" spans="1:47" s="369" customFormat="1" ht="21" x14ac:dyDescent="0.25">
      <c r="A29" s="425" t="s">
        <v>370</v>
      </c>
      <c r="B29" s="356">
        <v>1</v>
      </c>
      <c r="C29" s="357" t="s">
        <v>59</v>
      </c>
      <c r="D29" s="358">
        <v>3170000</v>
      </c>
      <c r="E29" s="357"/>
      <c r="F29" s="359">
        <v>43070</v>
      </c>
      <c r="G29" s="359">
        <v>43190</v>
      </c>
      <c r="H29" s="360" t="s">
        <v>29</v>
      </c>
      <c r="I29" s="360" t="s">
        <v>617</v>
      </c>
      <c r="J29" s="358"/>
      <c r="K29" s="360"/>
      <c r="L29" s="360" t="s">
        <v>34</v>
      </c>
      <c r="M29" s="357"/>
      <c r="N29" s="377" t="s">
        <v>629</v>
      </c>
      <c r="O29" s="378" t="s">
        <v>630</v>
      </c>
      <c r="P29" s="378" t="s">
        <v>630</v>
      </c>
      <c r="Q29" s="378" t="s">
        <v>631</v>
      </c>
      <c r="R29" s="378" t="s">
        <v>631</v>
      </c>
      <c r="S29" s="378" t="s">
        <v>632</v>
      </c>
      <c r="T29" s="361"/>
      <c r="U29" s="361"/>
      <c r="V29" s="361"/>
      <c r="W29" s="361"/>
      <c r="X29" s="362"/>
      <c r="Y29" s="362"/>
      <c r="Z29" s="363"/>
      <c r="AA29" s="387"/>
      <c r="AB29" s="387"/>
      <c r="AC29" s="387"/>
      <c r="AD29" s="387"/>
      <c r="AE29" s="387"/>
      <c r="AF29" s="387">
        <v>3170000</v>
      </c>
      <c r="AG29" s="387"/>
      <c r="AH29" s="387"/>
      <c r="AI29" s="387"/>
      <c r="AJ29" s="387"/>
      <c r="AK29" s="387"/>
      <c r="AL29" s="387"/>
      <c r="AM29" s="275">
        <f>+G29-F29</f>
        <v>120</v>
      </c>
      <c r="AN29" s="290">
        <f t="shared" ref="AN29:AN31" si="26">G29</f>
        <v>43190</v>
      </c>
      <c r="AO29" s="269">
        <v>-5</v>
      </c>
      <c r="AP29" s="290">
        <f t="shared" ref="AP29:AP31" si="27">+AN29+AO29</f>
        <v>43185</v>
      </c>
      <c r="AQ29" s="269">
        <v>5</v>
      </c>
      <c r="AR29" s="290">
        <f t="shared" ref="AR29:AR31" si="28">+AQ29+AP29</f>
        <v>43190</v>
      </c>
      <c r="AS29" s="269" t="str">
        <f t="shared" si="23"/>
        <v>มี.ค.</v>
      </c>
      <c r="AT29" s="267">
        <f t="shared" ref="AT29:AT31" si="29">DATEDIF(F29,AR29,"d")</f>
        <v>120</v>
      </c>
      <c r="AU29" s="166" t="str">
        <f t="shared" ref="AU29:AU31" si="30">IF((DATEDIF(F29,AR29,"y"))=0,(DATEDIF(F29,AR29,"ym")&amp;" เดือน "&amp;DATEDIF(F29,AR29,"md")&amp;" วัน"),IF((DATEDIF(F29,AR29,"y"))&gt;0,(DATEDIF(F29,AR29,"y")&amp;" ปี "&amp;DATEDIF(F29,AR29,"ym")&amp;" เดือน "&amp;DATEDIF(F29,AR29,"md")&amp;" วัน")))</f>
        <v>3 เดือน 30 วัน</v>
      </c>
    </row>
    <row r="30" spans="1:47" s="369" customFormat="1" ht="21" x14ac:dyDescent="0.25">
      <c r="A30" s="425" t="s">
        <v>371</v>
      </c>
      <c r="B30" s="356">
        <v>1</v>
      </c>
      <c r="C30" s="357" t="s">
        <v>59</v>
      </c>
      <c r="D30" s="358">
        <v>1631300</v>
      </c>
      <c r="E30" s="357"/>
      <c r="F30" s="359">
        <v>43070</v>
      </c>
      <c r="G30" s="359">
        <v>43190</v>
      </c>
      <c r="H30" s="360" t="s">
        <v>29</v>
      </c>
      <c r="I30" s="360" t="s">
        <v>617</v>
      </c>
      <c r="J30" s="358"/>
      <c r="K30" s="360"/>
      <c r="L30" s="360" t="s">
        <v>34</v>
      </c>
      <c r="M30" s="357"/>
      <c r="N30" s="377" t="s">
        <v>629</v>
      </c>
      <c r="O30" s="378" t="s">
        <v>630</v>
      </c>
      <c r="P30" s="378" t="s">
        <v>630</v>
      </c>
      <c r="Q30" s="378" t="s">
        <v>631</v>
      </c>
      <c r="R30" s="378" t="s">
        <v>631</v>
      </c>
      <c r="S30" s="378" t="s">
        <v>632</v>
      </c>
      <c r="T30" s="361"/>
      <c r="U30" s="361"/>
      <c r="V30" s="361"/>
      <c r="W30" s="361"/>
      <c r="X30" s="362"/>
      <c r="Y30" s="362"/>
      <c r="Z30" s="363"/>
      <c r="AA30" s="387"/>
      <c r="AB30" s="387"/>
      <c r="AC30" s="387"/>
      <c r="AD30" s="387"/>
      <c r="AE30" s="387"/>
      <c r="AF30" s="387">
        <v>1631300</v>
      </c>
      <c r="AG30" s="387"/>
      <c r="AH30" s="387"/>
      <c r="AI30" s="387"/>
      <c r="AJ30" s="387"/>
      <c r="AK30" s="387"/>
      <c r="AL30" s="387"/>
      <c r="AM30" s="275">
        <f>+G30-F30</f>
        <v>120</v>
      </c>
      <c r="AN30" s="290">
        <f t="shared" si="26"/>
        <v>43190</v>
      </c>
      <c r="AO30" s="269">
        <v>-5</v>
      </c>
      <c r="AP30" s="290">
        <f t="shared" si="27"/>
        <v>43185</v>
      </c>
      <c r="AQ30" s="269">
        <v>5</v>
      </c>
      <c r="AR30" s="290">
        <f t="shared" si="28"/>
        <v>43190</v>
      </c>
      <c r="AS30" s="269" t="str">
        <f t="shared" si="23"/>
        <v>มี.ค.</v>
      </c>
      <c r="AT30" s="267">
        <f t="shared" si="29"/>
        <v>120</v>
      </c>
      <c r="AU30" s="166" t="str">
        <f t="shared" si="30"/>
        <v>3 เดือน 30 วัน</v>
      </c>
    </row>
    <row r="31" spans="1:47" s="369" customFormat="1" ht="21" x14ac:dyDescent="0.25">
      <c r="A31" s="425" t="s">
        <v>372</v>
      </c>
      <c r="B31" s="356">
        <v>1</v>
      </c>
      <c r="C31" s="357" t="s">
        <v>59</v>
      </c>
      <c r="D31" s="358">
        <v>1910000</v>
      </c>
      <c r="E31" s="357"/>
      <c r="F31" s="359">
        <v>43070</v>
      </c>
      <c r="G31" s="359">
        <v>43281</v>
      </c>
      <c r="H31" s="360" t="s">
        <v>29</v>
      </c>
      <c r="I31" s="360" t="s">
        <v>617</v>
      </c>
      <c r="J31" s="358"/>
      <c r="K31" s="360"/>
      <c r="L31" s="360" t="s">
        <v>37</v>
      </c>
      <c r="M31" s="357"/>
      <c r="N31" s="377" t="s">
        <v>629</v>
      </c>
      <c r="O31" s="378" t="s">
        <v>630</v>
      </c>
      <c r="P31" s="378" t="s">
        <v>630</v>
      </c>
      <c r="Q31" s="378" t="s">
        <v>631</v>
      </c>
      <c r="R31" s="378" t="s">
        <v>631</v>
      </c>
      <c r="S31" s="378" t="s">
        <v>631</v>
      </c>
      <c r="T31" s="378" t="s">
        <v>631</v>
      </c>
      <c r="U31" s="378" t="s">
        <v>631</v>
      </c>
      <c r="V31" s="378" t="s">
        <v>632</v>
      </c>
      <c r="W31" s="361"/>
      <c r="X31" s="362"/>
      <c r="Y31" s="362"/>
      <c r="Z31" s="363"/>
      <c r="AA31" s="387"/>
      <c r="AB31" s="387"/>
      <c r="AC31" s="387"/>
      <c r="AD31" s="387"/>
      <c r="AE31" s="387"/>
      <c r="AF31" s="387"/>
      <c r="AG31" s="387"/>
      <c r="AH31" s="387"/>
      <c r="AI31" s="387">
        <v>1910000</v>
      </c>
      <c r="AJ31" s="387"/>
      <c r="AK31" s="387"/>
      <c r="AL31" s="387"/>
      <c r="AM31" s="275">
        <f>+G31-F31</f>
        <v>211</v>
      </c>
      <c r="AN31" s="290">
        <f t="shared" si="26"/>
        <v>43281</v>
      </c>
      <c r="AO31" s="269">
        <v>-5</v>
      </c>
      <c r="AP31" s="290">
        <f t="shared" si="27"/>
        <v>43276</v>
      </c>
      <c r="AQ31" s="269">
        <v>5</v>
      </c>
      <c r="AR31" s="290">
        <f t="shared" si="28"/>
        <v>43281</v>
      </c>
      <c r="AS31" s="269" t="str">
        <f t="shared" si="23"/>
        <v>มิ.ย.</v>
      </c>
      <c r="AT31" s="267">
        <f t="shared" si="29"/>
        <v>211</v>
      </c>
      <c r="AU31" s="166" t="str">
        <f t="shared" si="30"/>
        <v>6 เดือน 29 วัน</v>
      </c>
    </row>
    <row r="32" spans="1:47" s="78" customFormat="1" ht="21" x14ac:dyDescent="0.25">
      <c r="A32" s="354" t="s">
        <v>374</v>
      </c>
      <c r="B32" s="54"/>
      <c r="C32" s="55"/>
      <c r="D32" s="56"/>
      <c r="E32" s="55"/>
      <c r="F32" s="297"/>
      <c r="G32" s="297"/>
      <c r="H32" s="72"/>
      <c r="I32" s="72"/>
      <c r="J32" s="56"/>
      <c r="K32" s="72"/>
      <c r="L32" s="72"/>
      <c r="M32" s="55"/>
      <c r="N32" s="73"/>
      <c r="O32" s="73"/>
      <c r="P32" s="74"/>
      <c r="Q32" s="74"/>
      <c r="R32" s="74"/>
      <c r="S32" s="74"/>
      <c r="T32" s="74"/>
      <c r="U32" s="74"/>
      <c r="V32" s="74"/>
      <c r="W32" s="74"/>
      <c r="X32" s="75"/>
      <c r="Y32" s="75"/>
      <c r="Z32" s="79"/>
      <c r="AA32" s="380"/>
      <c r="AB32" s="380"/>
      <c r="AC32" s="380"/>
      <c r="AD32" s="380"/>
      <c r="AE32" s="380"/>
      <c r="AF32" s="380"/>
      <c r="AG32" s="380"/>
      <c r="AH32" s="380"/>
      <c r="AI32" s="380"/>
      <c r="AJ32" s="380"/>
      <c r="AK32" s="380"/>
      <c r="AL32" s="380"/>
      <c r="AM32" s="275"/>
      <c r="AN32" s="290"/>
      <c r="AO32" s="269"/>
      <c r="AP32" s="290"/>
      <c r="AQ32" s="269"/>
      <c r="AR32" s="290"/>
      <c r="AS32" s="269"/>
      <c r="AT32" s="267"/>
      <c r="AU32" s="166"/>
    </row>
    <row r="33" spans="1:47" s="369" customFormat="1" ht="21" x14ac:dyDescent="0.25">
      <c r="A33" s="425" t="s">
        <v>373</v>
      </c>
      <c r="B33" s="356">
        <v>1</v>
      </c>
      <c r="C33" s="357" t="s">
        <v>59</v>
      </c>
      <c r="D33" s="358">
        <v>1646900</v>
      </c>
      <c r="E33" s="357"/>
      <c r="F33" s="359">
        <v>43070</v>
      </c>
      <c r="G33" s="359">
        <v>43190</v>
      </c>
      <c r="H33" s="360" t="s">
        <v>29</v>
      </c>
      <c r="I33" s="360" t="s">
        <v>617</v>
      </c>
      <c r="J33" s="358"/>
      <c r="K33" s="360"/>
      <c r="L33" s="360" t="s">
        <v>34</v>
      </c>
      <c r="M33" s="357"/>
      <c r="N33" s="377" t="s">
        <v>629</v>
      </c>
      <c r="O33" s="378" t="s">
        <v>630</v>
      </c>
      <c r="P33" s="378" t="s">
        <v>630</v>
      </c>
      <c r="Q33" s="378" t="s">
        <v>631</v>
      </c>
      <c r="R33" s="378" t="s">
        <v>631</v>
      </c>
      <c r="S33" s="378" t="s">
        <v>632</v>
      </c>
      <c r="T33" s="361"/>
      <c r="U33" s="361"/>
      <c r="V33" s="361"/>
      <c r="W33" s="361"/>
      <c r="X33" s="362"/>
      <c r="Y33" s="362"/>
      <c r="Z33" s="363"/>
      <c r="AA33" s="387"/>
      <c r="AB33" s="387"/>
      <c r="AC33" s="387"/>
      <c r="AD33" s="387"/>
      <c r="AE33" s="387"/>
      <c r="AF33" s="387">
        <v>1646900</v>
      </c>
      <c r="AG33" s="387"/>
      <c r="AH33" s="387"/>
      <c r="AI33" s="387"/>
      <c r="AJ33" s="387"/>
      <c r="AK33" s="387"/>
      <c r="AL33" s="387"/>
      <c r="AM33" s="275">
        <f>+G33-F33</f>
        <v>120</v>
      </c>
      <c r="AN33" s="290">
        <f t="shared" ref="AN33" si="31">G33</f>
        <v>43190</v>
      </c>
      <c r="AO33" s="269">
        <v>-5</v>
      </c>
      <c r="AP33" s="290">
        <f t="shared" ref="AP33" si="32">+AN33+AO33</f>
        <v>43185</v>
      </c>
      <c r="AQ33" s="269">
        <v>5</v>
      </c>
      <c r="AR33" s="290">
        <f t="shared" ref="AR33" si="33">+AQ33+AP33</f>
        <v>43190</v>
      </c>
      <c r="AS33" s="269" t="str">
        <f t="shared" si="23"/>
        <v>มี.ค.</v>
      </c>
      <c r="AT33" s="267">
        <f t="shared" ref="AT33" si="34">DATEDIF(F33,AR33,"d")</f>
        <v>120</v>
      </c>
      <c r="AU33" s="166" t="str">
        <f t="shared" ref="AU33" si="35">IF((DATEDIF(F33,AR33,"y"))=0,(DATEDIF(F33,AR33,"ym")&amp;" เดือน "&amp;DATEDIF(F33,AR33,"md")&amp;" วัน"),IF((DATEDIF(F33,AR33,"y"))&gt;0,(DATEDIF(F33,AR33,"y")&amp;" ปี "&amp;DATEDIF(F33,AR33,"ym")&amp;" เดือน "&amp;DATEDIF(F33,AR33,"md")&amp;" วัน")))</f>
        <v>3 เดือน 30 วัน</v>
      </c>
    </row>
    <row r="34" spans="1:47" s="78" customFormat="1" ht="21" x14ac:dyDescent="0.25">
      <c r="A34" s="69"/>
      <c r="B34" s="54"/>
      <c r="C34" s="55"/>
      <c r="D34" s="56"/>
      <c r="E34" s="55"/>
      <c r="F34" s="297"/>
      <c r="G34" s="297"/>
      <c r="H34" s="72"/>
      <c r="I34" s="72"/>
      <c r="J34" s="56"/>
      <c r="K34" s="72"/>
      <c r="L34" s="72"/>
      <c r="M34" s="55"/>
      <c r="N34" s="73"/>
      <c r="O34" s="73"/>
      <c r="P34" s="74"/>
      <c r="Q34" s="74"/>
      <c r="R34" s="74"/>
      <c r="S34" s="74"/>
      <c r="T34" s="74"/>
      <c r="U34" s="74"/>
      <c r="V34" s="74"/>
      <c r="W34" s="74"/>
      <c r="X34" s="75"/>
      <c r="Y34" s="75"/>
      <c r="Z34" s="79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275"/>
      <c r="AN34" s="290"/>
      <c r="AO34" s="269"/>
      <c r="AP34" s="290"/>
      <c r="AQ34" s="269"/>
      <c r="AR34" s="290"/>
      <c r="AS34" s="269"/>
      <c r="AT34" s="267"/>
      <c r="AU34" s="166"/>
    </row>
    <row r="35" spans="1:47" s="336" customFormat="1" ht="21" x14ac:dyDescent="0.25">
      <c r="A35" s="94" t="s">
        <v>132</v>
      </c>
      <c r="B35" s="322"/>
      <c r="C35" s="323"/>
      <c r="D35" s="97">
        <f>SUM(D14:D34)</f>
        <v>18387300</v>
      </c>
      <c r="E35" s="323"/>
      <c r="F35" s="325"/>
      <c r="G35" s="325"/>
      <c r="H35" s="326"/>
      <c r="I35" s="326"/>
      <c r="J35" s="324"/>
      <c r="K35" s="326"/>
      <c r="L35" s="326"/>
      <c r="M35" s="323"/>
      <c r="N35" s="327"/>
      <c r="O35" s="327"/>
      <c r="P35" s="328"/>
      <c r="Q35" s="328"/>
      <c r="R35" s="328"/>
      <c r="S35" s="328"/>
      <c r="T35" s="328"/>
      <c r="U35" s="328"/>
      <c r="V35" s="328"/>
      <c r="W35" s="328"/>
      <c r="X35" s="329"/>
      <c r="Y35" s="329"/>
      <c r="Z35" s="330"/>
      <c r="AA35" s="388"/>
      <c r="AB35" s="388"/>
      <c r="AC35" s="395">
        <f>SUM(AC11:AC34)</f>
        <v>1297500</v>
      </c>
      <c r="AD35" s="388"/>
      <c r="AE35" s="388"/>
      <c r="AF35" s="395">
        <f>SUM(AF11:AF34)</f>
        <v>15179800</v>
      </c>
      <c r="AG35" s="388"/>
      <c r="AH35" s="388"/>
      <c r="AI35" s="395">
        <f>SUM(AI11:AI34)</f>
        <v>1910000</v>
      </c>
      <c r="AJ35" s="388"/>
      <c r="AK35" s="388"/>
      <c r="AL35" s="388"/>
      <c r="AM35" s="331"/>
      <c r="AN35" s="332"/>
      <c r="AO35" s="333"/>
      <c r="AP35" s="332"/>
      <c r="AQ35" s="333"/>
      <c r="AR35" s="332"/>
      <c r="AS35" s="333"/>
      <c r="AT35" s="334"/>
      <c r="AU35" s="335"/>
    </row>
    <row r="36" spans="1:47" s="78" customFormat="1" ht="21" x14ac:dyDescent="0.25">
      <c r="A36" s="69"/>
      <c r="B36" s="54"/>
      <c r="C36" s="55"/>
      <c r="D36" s="56"/>
      <c r="E36" s="55"/>
      <c r="F36" s="297"/>
      <c r="G36" s="297"/>
      <c r="H36" s="72"/>
      <c r="I36" s="72"/>
      <c r="J36" s="56"/>
      <c r="K36" s="72"/>
      <c r="L36" s="72"/>
      <c r="M36" s="55"/>
      <c r="N36" s="73"/>
      <c r="O36" s="73"/>
      <c r="P36" s="74"/>
      <c r="Q36" s="74"/>
      <c r="R36" s="74"/>
      <c r="S36" s="74"/>
      <c r="T36" s="74"/>
      <c r="U36" s="74"/>
      <c r="V36" s="74"/>
      <c r="W36" s="74"/>
      <c r="X36" s="75"/>
      <c r="Y36" s="75"/>
      <c r="Z36" s="79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275"/>
      <c r="AN36" s="290"/>
      <c r="AO36" s="269"/>
      <c r="AP36" s="290"/>
      <c r="AQ36" s="269"/>
      <c r="AR36" s="290"/>
      <c r="AS36" s="269"/>
      <c r="AT36" s="267"/>
      <c r="AU36" s="166"/>
    </row>
    <row r="37" spans="1:47" s="78" customFormat="1" ht="21" x14ac:dyDescent="0.25">
      <c r="A37" s="41" t="s">
        <v>375</v>
      </c>
      <c r="B37" s="54"/>
      <c r="C37" s="55"/>
      <c r="D37" s="56"/>
      <c r="E37" s="55"/>
      <c r="F37" s="297"/>
      <c r="G37" s="297"/>
      <c r="H37" s="72"/>
      <c r="I37" s="72"/>
      <c r="J37" s="56"/>
      <c r="K37" s="72"/>
      <c r="L37" s="72"/>
      <c r="M37" s="55"/>
      <c r="N37" s="73"/>
      <c r="O37" s="73"/>
      <c r="P37" s="74"/>
      <c r="Q37" s="74"/>
      <c r="R37" s="74"/>
      <c r="S37" s="74"/>
      <c r="T37" s="74"/>
      <c r="U37" s="74"/>
      <c r="V37" s="74"/>
      <c r="W37" s="74"/>
      <c r="X37" s="75"/>
      <c r="Y37" s="75"/>
      <c r="Z37" s="79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275"/>
      <c r="AN37" s="290"/>
      <c r="AO37" s="269"/>
      <c r="AP37" s="290"/>
      <c r="AQ37" s="269"/>
      <c r="AR37" s="290"/>
      <c r="AS37" s="269"/>
      <c r="AT37" s="267"/>
      <c r="AU37" s="166"/>
    </row>
    <row r="38" spans="1:47" s="260" customFormat="1" ht="21" x14ac:dyDescent="0.25">
      <c r="A38" s="251" t="s">
        <v>43</v>
      </c>
      <c r="B38" s="252"/>
      <c r="C38" s="253"/>
      <c r="D38" s="254"/>
      <c r="E38" s="253"/>
      <c r="F38" s="296"/>
      <c r="G38" s="296"/>
      <c r="H38" s="255"/>
      <c r="I38" s="255"/>
      <c r="J38" s="254"/>
      <c r="K38" s="255"/>
      <c r="L38" s="255"/>
      <c r="M38" s="253"/>
      <c r="N38" s="256"/>
      <c r="O38" s="256"/>
      <c r="P38" s="257"/>
      <c r="Q38" s="257"/>
      <c r="R38" s="257"/>
      <c r="S38" s="257"/>
      <c r="T38" s="257"/>
      <c r="U38" s="257"/>
      <c r="V38" s="257"/>
      <c r="W38" s="257"/>
      <c r="X38" s="258"/>
      <c r="Y38" s="258"/>
      <c r="Z38" s="259"/>
      <c r="AA38" s="386"/>
      <c r="AB38" s="386"/>
      <c r="AC38" s="386"/>
      <c r="AD38" s="386"/>
      <c r="AE38" s="386"/>
      <c r="AF38" s="386"/>
      <c r="AG38" s="386"/>
      <c r="AH38" s="386"/>
      <c r="AI38" s="386"/>
      <c r="AJ38" s="386"/>
      <c r="AK38" s="386"/>
      <c r="AL38" s="386"/>
      <c r="AM38" s="274"/>
      <c r="AN38" s="289"/>
      <c r="AO38" s="282"/>
      <c r="AP38" s="289"/>
      <c r="AQ38" s="282"/>
      <c r="AR38" s="289"/>
      <c r="AS38" s="282"/>
      <c r="AT38" s="266"/>
      <c r="AU38" s="300"/>
    </row>
    <row r="39" spans="1:47" s="78" customFormat="1" ht="21" customHeight="1" x14ac:dyDescent="0.25">
      <c r="A39" s="69" t="s">
        <v>376</v>
      </c>
      <c r="B39" s="54">
        <v>5</v>
      </c>
      <c r="C39" s="55" t="s">
        <v>45</v>
      </c>
      <c r="D39" s="56">
        <v>150000</v>
      </c>
      <c r="E39" s="55"/>
      <c r="F39" s="297">
        <v>43009</v>
      </c>
      <c r="G39" s="297">
        <v>43099</v>
      </c>
      <c r="H39" s="72" t="s">
        <v>29</v>
      </c>
      <c r="I39" s="72" t="str">
        <f>IF(D39&lt;500000,"เฉพาะเจาะจง",IF(D39&gt;500000,"เชิญชวน"))</f>
        <v>เฉพาะเจาะจง</v>
      </c>
      <c r="J39" s="56"/>
      <c r="K39" s="72"/>
      <c r="L39" s="72" t="s">
        <v>31</v>
      </c>
      <c r="M39" s="55"/>
      <c r="N39" s="379" t="s">
        <v>633</v>
      </c>
      <c r="O39" s="379" t="s">
        <v>633</v>
      </c>
      <c r="P39" s="379" t="s">
        <v>633</v>
      </c>
      <c r="Q39" s="74"/>
      <c r="R39" s="74"/>
      <c r="S39" s="74"/>
      <c r="T39" s="74"/>
      <c r="U39" s="74"/>
      <c r="V39" s="74"/>
      <c r="W39" s="74"/>
      <c r="X39" s="75"/>
      <c r="Y39" s="75"/>
      <c r="Z39" s="79"/>
      <c r="AA39" s="380"/>
      <c r="AB39" s="380"/>
      <c r="AC39" s="380">
        <v>150000</v>
      </c>
      <c r="AD39" s="380"/>
      <c r="AE39" s="380"/>
      <c r="AF39" s="380"/>
      <c r="AG39" s="380"/>
      <c r="AH39" s="380"/>
      <c r="AI39" s="380"/>
      <c r="AJ39" s="380"/>
      <c r="AK39" s="380"/>
      <c r="AL39" s="380"/>
      <c r="AM39" s="275">
        <f t="shared" ref="AM39:AM42" si="36">+G39-F39</f>
        <v>90</v>
      </c>
      <c r="AN39" s="290">
        <f t="shared" ref="AN39:AN43" si="37">G39</f>
        <v>43099</v>
      </c>
      <c r="AO39" s="269">
        <v>-5</v>
      </c>
      <c r="AP39" s="290">
        <f t="shared" ref="AP39:AP43" si="38">+AN39+AO39</f>
        <v>43094</v>
      </c>
      <c r="AQ39" s="269">
        <v>5</v>
      </c>
      <c r="AR39" s="290">
        <f t="shared" ref="AR39:AR43" si="39">+AQ39+AP39</f>
        <v>43099</v>
      </c>
      <c r="AS39" s="269" t="str">
        <f t="shared" ref="AS39:AS102" si="40">IF((MONTH(AR39))=1,"ม.ค.",IF((MONTH(AR39))=2,"ก.พ.",IF((MONTH(AR39))=3,"มี.ค.",IF((MONTH(AR39))=4,"เม.ย.",IF((MONTH(AR39))=5,"พ.ค.",IF((MONTH(AR39))=6,"มิ.ย.",IF((MONTH(AR39))=7,"ก.ค.",IF((MONTH(AR39))=8,"ส.ค.",IF((MONTH(AR39))=9,"ก.ย.",IF((MONTH(AR39))=10,"ต.ค.",IF((MONTH(AR39))=11,"พ.ย.",IF((MONTH(AR39))=12,"ธ.ค."))))))))))))</f>
        <v>ธ.ค.</v>
      </c>
      <c r="AT39" s="267">
        <f t="shared" ref="AT39:AT43" si="41">DATEDIF(F39,AR39,"d")</f>
        <v>90</v>
      </c>
      <c r="AU39" s="166" t="str">
        <f t="shared" ref="AU39:AU43" si="42">IF((DATEDIF(F39,AR39,"y"))=0,(DATEDIF(F39,AR39,"ym")&amp;" เดือน "&amp;DATEDIF(F39,AR39,"md")&amp;" วัน"),IF((DATEDIF(F39,AR39,"y"))&gt;0,(DATEDIF(F39,AR39,"y")&amp;" ปี "&amp;DATEDIF(F39,AR39,"ym")&amp;" เดือน "&amp;DATEDIF(F39,AR39,"md")&amp;" วัน")))</f>
        <v>2 เดือน 29 วัน</v>
      </c>
    </row>
    <row r="40" spans="1:47" s="78" customFormat="1" ht="21" customHeight="1" x14ac:dyDescent="0.25">
      <c r="A40" s="69" t="s">
        <v>377</v>
      </c>
      <c r="B40" s="54">
        <v>1</v>
      </c>
      <c r="C40" s="55" t="s">
        <v>59</v>
      </c>
      <c r="D40" s="56">
        <v>351000</v>
      </c>
      <c r="E40" s="55"/>
      <c r="F40" s="297">
        <v>43009</v>
      </c>
      <c r="G40" s="297">
        <v>43099</v>
      </c>
      <c r="H40" s="72" t="s">
        <v>29</v>
      </c>
      <c r="I40" s="72" t="str">
        <f t="shared" ref="I40:I103" si="43">IF(D40&lt;500000,"เฉพาะเจาะจง",IF(D40&gt;500000,"เชิญชวน"))</f>
        <v>เฉพาะเจาะจง</v>
      </c>
      <c r="J40" s="56"/>
      <c r="K40" s="72"/>
      <c r="L40" s="72" t="s">
        <v>31</v>
      </c>
      <c r="M40" s="55"/>
      <c r="N40" s="379" t="s">
        <v>633</v>
      </c>
      <c r="O40" s="379" t="s">
        <v>633</v>
      </c>
      <c r="P40" s="379" t="s">
        <v>633</v>
      </c>
      <c r="Q40" s="74"/>
      <c r="R40" s="74"/>
      <c r="S40" s="74"/>
      <c r="T40" s="74"/>
      <c r="U40" s="74"/>
      <c r="V40" s="74"/>
      <c r="W40" s="74"/>
      <c r="X40" s="75"/>
      <c r="Y40" s="75"/>
      <c r="Z40" s="79"/>
      <c r="AA40" s="380"/>
      <c r="AB40" s="380"/>
      <c r="AC40" s="380">
        <v>351000</v>
      </c>
      <c r="AD40" s="380"/>
      <c r="AE40" s="380"/>
      <c r="AF40" s="380"/>
      <c r="AG40" s="380"/>
      <c r="AH40" s="380"/>
      <c r="AI40" s="380"/>
      <c r="AJ40" s="380"/>
      <c r="AK40" s="380"/>
      <c r="AL40" s="380"/>
      <c r="AM40" s="275">
        <f t="shared" si="36"/>
        <v>90</v>
      </c>
      <c r="AN40" s="290">
        <f t="shared" si="37"/>
        <v>43099</v>
      </c>
      <c r="AO40" s="269">
        <v>-5</v>
      </c>
      <c r="AP40" s="290">
        <f t="shared" si="38"/>
        <v>43094</v>
      </c>
      <c r="AQ40" s="269">
        <v>5</v>
      </c>
      <c r="AR40" s="290">
        <f t="shared" si="39"/>
        <v>43099</v>
      </c>
      <c r="AS40" s="269" t="str">
        <f t="shared" si="40"/>
        <v>ธ.ค.</v>
      </c>
      <c r="AT40" s="267">
        <f t="shared" si="41"/>
        <v>90</v>
      </c>
      <c r="AU40" s="166" t="str">
        <f t="shared" si="42"/>
        <v>2 เดือน 29 วัน</v>
      </c>
    </row>
    <row r="41" spans="1:47" s="78" customFormat="1" ht="21" customHeight="1" x14ac:dyDescent="0.25">
      <c r="A41" s="69" t="s">
        <v>378</v>
      </c>
      <c r="B41" s="54">
        <v>2</v>
      </c>
      <c r="C41" s="55" t="s">
        <v>45</v>
      </c>
      <c r="D41" s="56">
        <v>90000</v>
      </c>
      <c r="E41" s="55"/>
      <c r="F41" s="297">
        <v>43009</v>
      </c>
      <c r="G41" s="297">
        <v>43099</v>
      </c>
      <c r="H41" s="72" t="s">
        <v>29</v>
      </c>
      <c r="I41" s="72" t="str">
        <f t="shared" si="43"/>
        <v>เฉพาะเจาะจง</v>
      </c>
      <c r="J41" s="56"/>
      <c r="K41" s="72"/>
      <c r="L41" s="72" t="s">
        <v>31</v>
      </c>
      <c r="M41" s="55"/>
      <c r="N41" s="379" t="s">
        <v>633</v>
      </c>
      <c r="O41" s="379" t="s">
        <v>633</v>
      </c>
      <c r="P41" s="379" t="s">
        <v>633</v>
      </c>
      <c r="Q41" s="74"/>
      <c r="R41" s="74"/>
      <c r="S41" s="74"/>
      <c r="T41" s="74"/>
      <c r="U41" s="74"/>
      <c r="V41" s="74"/>
      <c r="W41" s="74"/>
      <c r="X41" s="75"/>
      <c r="Y41" s="75"/>
      <c r="Z41" s="79"/>
      <c r="AA41" s="380"/>
      <c r="AB41" s="380"/>
      <c r="AC41" s="380">
        <v>90000</v>
      </c>
      <c r="AD41" s="380"/>
      <c r="AE41" s="380"/>
      <c r="AF41" s="380"/>
      <c r="AG41" s="380"/>
      <c r="AH41" s="380"/>
      <c r="AI41" s="380"/>
      <c r="AJ41" s="380"/>
      <c r="AK41" s="380"/>
      <c r="AL41" s="380"/>
      <c r="AM41" s="275">
        <f t="shared" si="36"/>
        <v>90</v>
      </c>
      <c r="AN41" s="290">
        <f t="shared" si="37"/>
        <v>43099</v>
      </c>
      <c r="AO41" s="269">
        <v>-5</v>
      </c>
      <c r="AP41" s="290">
        <f t="shared" si="38"/>
        <v>43094</v>
      </c>
      <c r="AQ41" s="269">
        <v>5</v>
      </c>
      <c r="AR41" s="290">
        <f t="shared" si="39"/>
        <v>43099</v>
      </c>
      <c r="AS41" s="269" t="str">
        <f t="shared" si="40"/>
        <v>ธ.ค.</v>
      </c>
      <c r="AT41" s="267">
        <f t="shared" si="41"/>
        <v>90</v>
      </c>
      <c r="AU41" s="166" t="str">
        <f t="shared" si="42"/>
        <v>2 เดือน 29 วัน</v>
      </c>
    </row>
    <row r="42" spans="1:47" s="78" customFormat="1" ht="21" customHeight="1" x14ac:dyDescent="0.25">
      <c r="A42" s="69" t="s">
        <v>379</v>
      </c>
      <c r="B42" s="54">
        <v>1</v>
      </c>
      <c r="C42" s="55" t="s">
        <v>45</v>
      </c>
      <c r="D42" s="56">
        <v>90000</v>
      </c>
      <c r="E42" s="55"/>
      <c r="F42" s="297">
        <v>43009</v>
      </c>
      <c r="G42" s="297">
        <v>43099</v>
      </c>
      <c r="H42" s="72" t="s">
        <v>29</v>
      </c>
      <c r="I42" s="72" t="str">
        <f t="shared" si="43"/>
        <v>เฉพาะเจาะจง</v>
      </c>
      <c r="J42" s="56"/>
      <c r="K42" s="72"/>
      <c r="L42" s="72" t="s">
        <v>31</v>
      </c>
      <c r="M42" s="55"/>
      <c r="N42" s="379" t="s">
        <v>633</v>
      </c>
      <c r="O42" s="379" t="s">
        <v>633</v>
      </c>
      <c r="P42" s="379" t="s">
        <v>633</v>
      </c>
      <c r="Q42" s="74"/>
      <c r="R42" s="74"/>
      <c r="S42" s="74"/>
      <c r="T42" s="74"/>
      <c r="U42" s="74"/>
      <c r="V42" s="74"/>
      <c r="W42" s="74"/>
      <c r="X42" s="75"/>
      <c r="Y42" s="75"/>
      <c r="Z42" s="79"/>
      <c r="AA42" s="380"/>
      <c r="AB42" s="380"/>
      <c r="AC42" s="380">
        <v>90000</v>
      </c>
      <c r="AD42" s="380"/>
      <c r="AE42" s="380"/>
      <c r="AF42" s="380"/>
      <c r="AG42" s="380"/>
      <c r="AH42" s="380"/>
      <c r="AI42" s="380"/>
      <c r="AJ42" s="380"/>
      <c r="AK42" s="380"/>
      <c r="AL42" s="380"/>
      <c r="AM42" s="275">
        <f t="shared" si="36"/>
        <v>90</v>
      </c>
      <c r="AN42" s="290">
        <f t="shared" si="37"/>
        <v>43099</v>
      </c>
      <c r="AO42" s="269">
        <v>-5</v>
      </c>
      <c r="AP42" s="290">
        <f t="shared" si="38"/>
        <v>43094</v>
      </c>
      <c r="AQ42" s="269">
        <v>5</v>
      </c>
      <c r="AR42" s="290">
        <f t="shared" si="39"/>
        <v>43099</v>
      </c>
      <c r="AS42" s="269" t="str">
        <f t="shared" si="40"/>
        <v>ธ.ค.</v>
      </c>
      <c r="AT42" s="267">
        <f t="shared" si="41"/>
        <v>90</v>
      </c>
      <c r="AU42" s="166" t="str">
        <f t="shared" si="42"/>
        <v>2 เดือน 29 วัน</v>
      </c>
    </row>
    <row r="43" spans="1:47" s="369" customFormat="1" ht="21" customHeight="1" x14ac:dyDescent="0.25">
      <c r="A43" s="355" t="s">
        <v>380</v>
      </c>
      <c r="B43" s="356">
        <v>1</v>
      </c>
      <c r="C43" s="357" t="s">
        <v>45</v>
      </c>
      <c r="D43" s="358">
        <v>550000</v>
      </c>
      <c r="E43" s="357"/>
      <c r="F43" s="359">
        <v>43070</v>
      </c>
      <c r="G43" s="359">
        <v>43190</v>
      </c>
      <c r="H43" s="360" t="s">
        <v>29</v>
      </c>
      <c r="I43" s="360" t="s">
        <v>617</v>
      </c>
      <c r="J43" s="358"/>
      <c r="K43" s="360"/>
      <c r="L43" s="360" t="s">
        <v>34</v>
      </c>
      <c r="M43" s="357"/>
      <c r="N43" s="377" t="s">
        <v>629</v>
      </c>
      <c r="O43" s="378" t="s">
        <v>630</v>
      </c>
      <c r="P43" s="378" t="s">
        <v>630</v>
      </c>
      <c r="Q43" s="378" t="s">
        <v>631</v>
      </c>
      <c r="R43" s="378" t="s">
        <v>631</v>
      </c>
      <c r="S43" s="378" t="s">
        <v>632</v>
      </c>
      <c r="T43" s="361"/>
      <c r="U43" s="361"/>
      <c r="V43" s="361"/>
      <c r="W43" s="361"/>
      <c r="X43" s="362"/>
      <c r="Y43" s="362"/>
      <c r="Z43" s="363"/>
      <c r="AA43" s="387"/>
      <c r="AB43" s="387"/>
      <c r="AC43" s="387"/>
      <c r="AD43" s="387"/>
      <c r="AE43" s="387"/>
      <c r="AF43" s="387">
        <v>550000</v>
      </c>
      <c r="AG43" s="387"/>
      <c r="AH43" s="387"/>
      <c r="AI43" s="387"/>
      <c r="AJ43" s="387"/>
      <c r="AK43" s="387"/>
      <c r="AL43" s="387"/>
      <c r="AM43" s="275">
        <f>+G43-F43</f>
        <v>120</v>
      </c>
      <c r="AN43" s="290">
        <f t="shared" si="37"/>
        <v>43190</v>
      </c>
      <c r="AO43" s="269">
        <v>-5</v>
      </c>
      <c r="AP43" s="290">
        <f t="shared" si="38"/>
        <v>43185</v>
      </c>
      <c r="AQ43" s="269">
        <v>5</v>
      </c>
      <c r="AR43" s="290">
        <f t="shared" si="39"/>
        <v>43190</v>
      </c>
      <c r="AS43" s="269" t="str">
        <f t="shared" si="40"/>
        <v>มี.ค.</v>
      </c>
      <c r="AT43" s="267">
        <f t="shared" si="41"/>
        <v>120</v>
      </c>
      <c r="AU43" s="166" t="str">
        <f t="shared" si="42"/>
        <v>3 เดือน 30 วัน</v>
      </c>
    </row>
    <row r="44" spans="1:47" s="369" customFormat="1" ht="21" customHeight="1" x14ac:dyDescent="0.25">
      <c r="A44" s="355" t="s">
        <v>381</v>
      </c>
      <c r="B44" s="356">
        <v>1</v>
      </c>
      <c r="C44" s="357" t="s">
        <v>59</v>
      </c>
      <c r="D44" s="358">
        <v>620600</v>
      </c>
      <c r="E44" s="357"/>
      <c r="F44" s="359">
        <v>43070</v>
      </c>
      <c r="G44" s="359">
        <v>43190</v>
      </c>
      <c r="H44" s="360" t="s">
        <v>29</v>
      </c>
      <c r="I44" s="360" t="s">
        <v>617</v>
      </c>
      <c r="J44" s="358"/>
      <c r="K44" s="360"/>
      <c r="L44" s="360" t="s">
        <v>34</v>
      </c>
      <c r="M44" s="357"/>
      <c r="N44" s="377" t="s">
        <v>629</v>
      </c>
      <c r="O44" s="378" t="s">
        <v>630</v>
      </c>
      <c r="P44" s="378" t="s">
        <v>630</v>
      </c>
      <c r="Q44" s="378" t="s">
        <v>631</v>
      </c>
      <c r="R44" s="378" t="s">
        <v>631</v>
      </c>
      <c r="S44" s="378" t="s">
        <v>632</v>
      </c>
      <c r="T44" s="361"/>
      <c r="U44" s="361"/>
      <c r="V44" s="361"/>
      <c r="W44" s="361"/>
      <c r="X44" s="362"/>
      <c r="Y44" s="362"/>
      <c r="Z44" s="363"/>
      <c r="AA44" s="387"/>
      <c r="AB44" s="387"/>
      <c r="AC44" s="387"/>
      <c r="AD44" s="387"/>
      <c r="AE44" s="387"/>
      <c r="AF44" s="387">
        <v>620600</v>
      </c>
      <c r="AG44" s="387"/>
      <c r="AH44" s="387"/>
      <c r="AI44" s="387"/>
      <c r="AJ44" s="387"/>
      <c r="AK44" s="387"/>
      <c r="AL44" s="387"/>
      <c r="AM44" s="275">
        <f t="shared" ref="AM44:AM107" si="44">+G44-F44</f>
        <v>120</v>
      </c>
      <c r="AN44" s="290">
        <f t="shared" ref="AN44:AN107" si="45">G44</f>
        <v>43190</v>
      </c>
      <c r="AO44" s="269">
        <v>-5</v>
      </c>
      <c r="AP44" s="290">
        <f t="shared" ref="AP44:AP107" si="46">+AN44+AO44</f>
        <v>43185</v>
      </c>
      <c r="AQ44" s="269">
        <v>5</v>
      </c>
      <c r="AR44" s="290">
        <f t="shared" ref="AR44:AR107" si="47">+AQ44+AP44</f>
        <v>43190</v>
      </c>
      <c r="AS44" s="269" t="str">
        <f t="shared" si="40"/>
        <v>มี.ค.</v>
      </c>
      <c r="AT44" s="267">
        <f t="shared" ref="AT44:AT107" si="48">DATEDIF(F44,AR44,"d")</f>
        <v>120</v>
      </c>
      <c r="AU44" s="166" t="str">
        <f t="shared" ref="AU44:AU107" si="49">IF((DATEDIF(F44,AR44,"y"))=0,(DATEDIF(F44,AR44,"ym")&amp;" เดือน "&amp;DATEDIF(F44,AR44,"md")&amp;" วัน"),IF((DATEDIF(F44,AR44,"y"))&gt;0,(DATEDIF(F44,AR44,"y")&amp;" ปี "&amp;DATEDIF(F44,AR44,"ym")&amp;" เดือน "&amp;DATEDIF(F44,AR44,"md")&amp;" วัน")))</f>
        <v>3 เดือน 30 วัน</v>
      </c>
    </row>
    <row r="45" spans="1:47" s="369" customFormat="1" ht="21" customHeight="1" x14ac:dyDescent="0.25">
      <c r="A45" s="355" t="s">
        <v>382</v>
      </c>
      <c r="B45" s="356">
        <v>1</v>
      </c>
      <c r="C45" s="357" t="s">
        <v>45</v>
      </c>
      <c r="D45" s="358">
        <v>600000</v>
      </c>
      <c r="E45" s="357"/>
      <c r="F45" s="359">
        <v>43070</v>
      </c>
      <c r="G45" s="359">
        <v>43190</v>
      </c>
      <c r="H45" s="360" t="s">
        <v>29</v>
      </c>
      <c r="I45" s="360" t="s">
        <v>617</v>
      </c>
      <c r="J45" s="358"/>
      <c r="K45" s="360"/>
      <c r="L45" s="360" t="s">
        <v>34</v>
      </c>
      <c r="M45" s="357"/>
      <c r="N45" s="377" t="s">
        <v>629</v>
      </c>
      <c r="O45" s="378" t="s">
        <v>630</v>
      </c>
      <c r="P45" s="378" t="s">
        <v>630</v>
      </c>
      <c r="Q45" s="378" t="s">
        <v>631</v>
      </c>
      <c r="R45" s="378" t="s">
        <v>631</v>
      </c>
      <c r="S45" s="378" t="s">
        <v>632</v>
      </c>
      <c r="T45" s="361"/>
      <c r="U45" s="361"/>
      <c r="V45" s="361"/>
      <c r="W45" s="361"/>
      <c r="X45" s="362"/>
      <c r="Y45" s="362"/>
      <c r="Z45" s="363"/>
      <c r="AA45" s="387"/>
      <c r="AB45" s="387"/>
      <c r="AC45" s="387"/>
      <c r="AD45" s="387"/>
      <c r="AE45" s="387"/>
      <c r="AF45" s="387">
        <v>600000</v>
      </c>
      <c r="AG45" s="387"/>
      <c r="AH45" s="387"/>
      <c r="AI45" s="387"/>
      <c r="AJ45" s="387"/>
      <c r="AK45" s="387"/>
      <c r="AL45" s="387"/>
      <c r="AM45" s="275">
        <f t="shared" si="44"/>
        <v>120</v>
      </c>
      <c r="AN45" s="290">
        <f t="shared" si="45"/>
        <v>43190</v>
      </c>
      <c r="AO45" s="269">
        <v>-5</v>
      </c>
      <c r="AP45" s="290">
        <f t="shared" si="46"/>
        <v>43185</v>
      </c>
      <c r="AQ45" s="269">
        <v>5</v>
      </c>
      <c r="AR45" s="290">
        <f t="shared" si="47"/>
        <v>43190</v>
      </c>
      <c r="AS45" s="269" t="str">
        <f t="shared" si="40"/>
        <v>มี.ค.</v>
      </c>
      <c r="AT45" s="267">
        <f t="shared" si="48"/>
        <v>120</v>
      </c>
      <c r="AU45" s="166" t="str">
        <f t="shared" si="49"/>
        <v>3 เดือน 30 วัน</v>
      </c>
    </row>
    <row r="46" spans="1:47" s="78" customFormat="1" ht="21" customHeight="1" x14ac:dyDescent="0.25">
      <c r="A46" s="69" t="s">
        <v>383</v>
      </c>
      <c r="B46" s="54">
        <v>3</v>
      </c>
      <c r="C46" s="55" t="s">
        <v>45</v>
      </c>
      <c r="D46" s="56">
        <v>270000</v>
      </c>
      <c r="E46" s="55"/>
      <c r="F46" s="297">
        <v>43009</v>
      </c>
      <c r="G46" s="297">
        <v>43099</v>
      </c>
      <c r="H46" s="72" t="s">
        <v>29</v>
      </c>
      <c r="I46" s="72" t="str">
        <f t="shared" si="43"/>
        <v>เฉพาะเจาะจง</v>
      </c>
      <c r="J46" s="56"/>
      <c r="K46" s="72"/>
      <c r="L46" s="72" t="s">
        <v>31</v>
      </c>
      <c r="M46" s="55"/>
      <c r="N46" s="379" t="s">
        <v>633</v>
      </c>
      <c r="O46" s="379" t="s">
        <v>633</v>
      </c>
      <c r="P46" s="379" t="s">
        <v>633</v>
      </c>
      <c r="Q46" s="74"/>
      <c r="R46" s="74"/>
      <c r="S46" s="74"/>
      <c r="T46" s="74"/>
      <c r="U46" s="74"/>
      <c r="V46" s="74"/>
      <c r="W46" s="74"/>
      <c r="X46" s="75"/>
      <c r="Y46" s="75"/>
      <c r="Z46" s="79"/>
      <c r="AA46" s="380"/>
      <c r="AB46" s="380"/>
      <c r="AC46" s="380">
        <v>270000</v>
      </c>
      <c r="AD46" s="380"/>
      <c r="AE46" s="380"/>
      <c r="AF46" s="380"/>
      <c r="AG46" s="380"/>
      <c r="AH46" s="380"/>
      <c r="AI46" s="380"/>
      <c r="AJ46" s="380"/>
      <c r="AK46" s="380"/>
      <c r="AL46" s="380"/>
      <c r="AM46" s="275">
        <f t="shared" si="44"/>
        <v>90</v>
      </c>
      <c r="AN46" s="290">
        <f t="shared" si="45"/>
        <v>43099</v>
      </c>
      <c r="AO46" s="269">
        <v>-5</v>
      </c>
      <c r="AP46" s="290">
        <f t="shared" si="46"/>
        <v>43094</v>
      </c>
      <c r="AQ46" s="269">
        <v>5</v>
      </c>
      <c r="AR46" s="290">
        <f t="shared" si="47"/>
        <v>43099</v>
      </c>
      <c r="AS46" s="269" t="str">
        <f t="shared" si="40"/>
        <v>ธ.ค.</v>
      </c>
      <c r="AT46" s="267">
        <f t="shared" si="48"/>
        <v>90</v>
      </c>
      <c r="AU46" s="166" t="str">
        <f t="shared" si="49"/>
        <v>2 เดือน 29 วัน</v>
      </c>
    </row>
    <row r="47" spans="1:47" s="78" customFormat="1" ht="21" customHeight="1" x14ac:dyDescent="0.25">
      <c r="A47" s="69" t="s">
        <v>444</v>
      </c>
      <c r="B47" s="54">
        <v>1</v>
      </c>
      <c r="C47" s="55" t="s">
        <v>59</v>
      </c>
      <c r="D47" s="56">
        <v>131900</v>
      </c>
      <c r="E47" s="55"/>
      <c r="F47" s="297">
        <v>43009</v>
      </c>
      <c r="G47" s="297">
        <v>43099</v>
      </c>
      <c r="H47" s="72" t="s">
        <v>29</v>
      </c>
      <c r="I47" s="72" t="str">
        <f t="shared" si="43"/>
        <v>เฉพาะเจาะจง</v>
      </c>
      <c r="J47" s="56"/>
      <c r="K47" s="72"/>
      <c r="L47" s="72" t="s">
        <v>31</v>
      </c>
      <c r="M47" s="55"/>
      <c r="N47" s="379" t="s">
        <v>633</v>
      </c>
      <c r="O47" s="379" t="s">
        <v>633</v>
      </c>
      <c r="P47" s="379" t="s">
        <v>633</v>
      </c>
      <c r="Q47" s="74"/>
      <c r="R47" s="74"/>
      <c r="S47" s="74"/>
      <c r="T47" s="74"/>
      <c r="U47" s="74"/>
      <c r="V47" s="74"/>
      <c r="W47" s="74"/>
      <c r="X47" s="75"/>
      <c r="Y47" s="75"/>
      <c r="Z47" s="79"/>
      <c r="AA47" s="380"/>
      <c r="AB47" s="380"/>
      <c r="AC47" s="380">
        <v>131900</v>
      </c>
      <c r="AD47" s="380"/>
      <c r="AE47" s="380"/>
      <c r="AF47" s="380"/>
      <c r="AG47" s="380"/>
      <c r="AH47" s="380"/>
      <c r="AI47" s="380"/>
      <c r="AJ47" s="380"/>
      <c r="AK47" s="380"/>
      <c r="AL47" s="380"/>
      <c r="AM47" s="275">
        <f t="shared" si="44"/>
        <v>90</v>
      </c>
      <c r="AN47" s="290">
        <f t="shared" si="45"/>
        <v>43099</v>
      </c>
      <c r="AO47" s="269">
        <v>-5</v>
      </c>
      <c r="AP47" s="290">
        <f t="shared" si="46"/>
        <v>43094</v>
      </c>
      <c r="AQ47" s="269">
        <v>5</v>
      </c>
      <c r="AR47" s="290">
        <f t="shared" si="47"/>
        <v>43099</v>
      </c>
      <c r="AS47" s="269" t="str">
        <f t="shared" si="40"/>
        <v>ธ.ค.</v>
      </c>
      <c r="AT47" s="267">
        <f t="shared" si="48"/>
        <v>90</v>
      </c>
      <c r="AU47" s="166" t="str">
        <f t="shared" si="49"/>
        <v>2 เดือน 29 วัน</v>
      </c>
    </row>
    <row r="48" spans="1:47" s="78" customFormat="1" ht="21" customHeight="1" x14ac:dyDescent="0.25">
      <c r="A48" s="69" t="s">
        <v>384</v>
      </c>
      <c r="B48" s="54">
        <v>2</v>
      </c>
      <c r="C48" s="55" t="s">
        <v>59</v>
      </c>
      <c r="D48" s="56">
        <v>70000</v>
      </c>
      <c r="E48" s="55"/>
      <c r="F48" s="297">
        <v>43009</v>
      </c>
      <c r="G48" s="297">
        <v>43099</v>
      </c>
      <c r="H48" s="72" t="s">
        <v>29</v>
      </c>
      <c r="I48" s="72" t="str">
        <f t="shared" si="43"/>
        <v>เฉพาะเจาะจง</v>
      </c>
      <c r="J48" s="56"/>
      <c r="K48" s="72"/>
      <c r="L48" s="72" t="s">
        <v>31</v>
      </c>
      <c r="M48" s="55"/>
      <c r="N48" s="379" t="s">
        <v>633</v>
      </c>
      <c r="O48" s="379" t="s">
        <v>633</v>
      </c>
      <c r="P48" s="379" t="s">
        <v>633</v>
      </c>
      <c r="Q48" s="74"/>
      <c r="R48" s="74"/>
      <c r="S48" s="74"/>
      <c r="T48" s="74"/>
      <c r="U48" s="74"/>
      <c r="V48" s="74"/>
      <c r="W48" s="74"/>
      <c r="X48" s="75"/>
      <c r="Y48" s="75"/>
      <c r="Z48" s="79"/>
      <c r="AA48" s="380"/>
      <c r="AB48" s="380"/>
      <c r="AC48" s="380">
        <v>70000</v>
      </c>
      <c r="AD48" s="380"/>
      <c r="AE48" s="380"/>
      <c r="AF48" s="380"/>
      <c r="AG48" s="380"/>
      <c r="AH48" s="380"/>
      <c r="AI48" s="380"/>
      <c r="AJ48" s="380"/>
      <c r="AK48" s="380"/>
      <c r="AL48" s="380"/>
      <c r="AM48" s="275">
        <f t="shared" si="44"/>
        <v>90</v>
      </c>
      <c r="AN48" s="290">
        <f t="shared" si="45"/>
        <v>43099</v>
      </c>
      <c r="AO48" s="269">
        <v>-5</v>
      </c>
      <c r="AP48" s="290">
        <f t="shared" si="46"/>
        <v>43094</v>
      </c>
      <c r="AQ48" s="269">
        <v>5</v>
      </c>
      <c r="AR48" s="290">
        <f t="shared" si="47"/>
        <v>43099</v>
      </c>
      <c r="AS48" s="269" t="str">
        <f t="shared" si="40"/>
        <v>ธ.ค.</v>
      </c>
      <c r="AT48" s="267">
        <f t="shared" si="48"/>
        <v>90</v>
      </c>
      <c r="AU48" s="166" t="str">
        <f t="shared" si="49"/>
        <v>2 เดือน 29 วัน</v>
      </c>
    </row>
    <row r="49" spans="1:47" s="78" customFormat="1" ht="21" customHeight="1" x14ac:dyDescent="0.25">
      <c r="A49" s="69" t="s">
        <v>385</v>
      </c>
      <c r="B49" s="54">
        <v>1</v>
      </c>
      <c r="C49" s="55" t="s">
        <v>445</v>
      </c>
      <c r="D49" s="56">
        <v>100000</v>
      </c>
      <c r="E49" s="55"/>
      <c r="F49" s="297">
        <v>43009</v>
      </c>
      <c r="G49" s="297">
        <v>43099</v>
      </c>
      <c r="H49" s="72" t="s">
        <v>29</v>
      </c>
      <c r="I49" s="72" t="str">
        <f t="shared" si="43"/>
        <v>เฉพาะเจาะจง</v>
      </c>
      <c r="J49" s="56"/>
      <c r="K49" s="72"/>
      <c r="L49" s="72" t="s">
        <v>31</v>
      </c>
      <c r="M49" s="55"/>
      <c r="N49" s="379" t="s">
        <v>633</v>
      </c>
      <c r="O49" s="379" t="s">
        <v>633</v>
      </c>
      <c r="P49" s="379" t="s">
        <v>633</v>
      </c>
      <c r="Q49" s="74"/>
      <c r="R49" s="74"/>
      <c r="S49" s="74"/>
      <c r="T49" s="74"/>
      <c r="U49" s="74"/>
      <c r="V49" s="74"/>
      <c r="W49" s="74"/>
      <c r="X49" s="75"/>
      <c r="Y49" s="75"/>
      <c r="Z49" s="79"/>
      <c r="AA49" s="380"/>
      <c r="AB49" s="380"/>
      <c r="AC49" s="380">
        <v>100000</v>
      </c>
      <c r="AD49" s="380"/>
      <c r="AE49" s="380"/>
      <c r="AF49" s="380"/>
      <c r="AG49" s="380"/>
      <c r="AH49" s="380"/>
      <c r="AI49" s="380"/>
      <c r="AJ49" s="380"/>
      <c r="AK49" s="380"/>
      <c r="AL49" s="380"/>
      <c r="AM49" s="275">
        <f t="shared" si="44"/>
        <v>90</v>
      </c>
      <c r="AN49" s="290">
        <f t="shared" si="45"/>
        <v>43099</v>
      </c>
      <c r="AO49" s="269">
        <v>-5</v>
      </c>
      <c r="AP49" s="290">
        <f t="shared" si="46"/>
        <v>43094</v>
      </c>
      <c r="AQ49" s="269">
        <v>5</v>
      </c>
      <c r="AR49" s="290">
        <f t="shared" si="47"/>
        <v>43099</v>
      </c>
      <c r="AS49" s="269" t="str">
        <f t="shared" si="40"/>
        <v>ธ.ค.</v>
      </c>
      <c r="AT49" s="267">
        <f t="shared" si="48"/>
        <v>90</v>
      </c>
      <c r="AU49" s="166" t="str">
        <f t="shared" si="49"/>
        <v>2 เดือน 29 วัน</v>
      </c>
    </row>
    <row r="50" spans="1:47" s="369" customFormat="1" ht="21" customHeight="1" x14ac:dyDescent="0.25">
      <c r="A50" s="355" t="s">
        <v>386</v>
      </c>
      <c r="B50" s="356">
        <v>1</v>
      </c>
      <c r="C50" s="357" t="s">
        <v>59</v>
      </c>
      <c r="D50" s="358">
        <v>856700</v>
      </c>
      <c r="E50" s="357"/>
      <c r="F50" s="359">
        <v>43070</v>
      </c>
      <c r="G50" s="359">
        <v>43190</v>
      </c>
      <c r="H50" s="360" t="s">
        <v>29</v>
      </c>
      <c r="I50" s="360" t="s">
        <v>617</v>
      </c>
      <c r="J50" s="358"/>
      <c r="K50" s="360"/>
      <c r="L50" s="360" t="s">
        <v>34</v>
      </c>
      <c r="M50" s="357"/>
      <c r="N50" s="377" t="s">
        <v>629</v>
      </c>
      <c r="O50" s="378" t="s">
        <v>630</v>
      </c>
      <c r="P50" s="378" t="s">
        <v>630</v>
      </c>
      <c r="Q50" s="378" t="s">
        <v>631</v>
      </c>
      <c r="R50" s="378" t="s">
        <v>631</v>
      </c>
      <c r="S50" s="378" t="s">
        <v>632</v>
      </c>
      <c r="T50" s="361"/>
      <c r="U50" s="361"/>
      <c r="V50" s="361"/>
      <c r="W50" s="361"/>
      <c r="X50" s="362"/>
      <c r="Y50" s="362"/>
      <c r="Z50" s="363"/>
      <c r="AA50" s="387"/>
      <c r="AB50" s="387"/>
      <c r="AC50" s="387"/>
      <c r="AD50" s="387"/>
      <c r="AE50" s="387"/>
      <c r="AF50" s="387">
        <v>856700</v>
      </c>
      <c r="AG50" s="387"/>
      <c r="AH50" s="387"/>
      <c r="AI50" s="387"/>
      <c r="AJ50" s="387"/>
      <c r="AK50" s="387"/>
      <c r="AL50" s="387"/>
      <c r="AM50" s="275">
        <f t="shared" si="44"/>
        <v>120</v>
      </c>
      <c r="AN50" s="290">
        <f t="shared" si="45"/>
        <v>43190</v>
      </c>
      <c r="AO50" s="269">
        <v>-5</v>
      </c>
      <c r="AP50" s="290">
        <f t="shared" si="46"/>
        <v>43185</v>
      </c>
      <c r="AQ50" s="269">
        <v>5</v>
      </c>
      <c r="AR50" s="290">
        <f t="shared" si="47"/>
        <v>43190</v>
      </c>
      <c r="AS50" s="269" t="str">
        <f t="shared" si="40"/>
        <v>มี.ค.</v>
      </c>
      <c r="AT50" s="267">
        <f t="shared" si="48"/>
        <v>120</v>
      </c>
      <c r="AU50" s="166" t="str">
        <f t="shared" si="49"/>
        <v>3 เดือน 30 วัน</v>
      </c>
    </row>
    <row r="51" spans="1:47" s="369" customFormat="1" ht="21" customHeight="1" x14ac:dyDescent="0.25">
      <c r="A51" s="355" t="s">
        <v>387</v>
      </c>
      <c r="B51" s="356">
        <v>1</v>
      </c>
      <c r="C51" s="357" t="s">
        <v>59</v>
      </c>
      <c r="D51" s="358">
        <v>318800</v>
      </c>
      <c r="E51" s="357"/>
      <c r="F51" s="359">
        <v>43070</v>
      </c>
      <c r="G51" s="359">
        <v>43190</v>
      </c>
      <c r="H51" s="360" t="s">
        <v>29</v>
      </c>
      <c r="I51" s="360" t="s">
        <v>617</v>
      </c>
      <c r="J51" s="358"/>
      <c r="K51" s="360"/>
      <c r="L51" s="360" t="s">
        <v>34</v>
      </c>
      <c r="M51" s="357"/>
      <c r="N51" s="377" t="s">
        <v>629</v>
      </c>
      <c r="O51" s="378" t="s">
        <v>630</v>
      </c>
      <c r="P51" s="378" t="s">
        <v>630</v>
      </c>
      <c r="Q51" s="378" t="s">
        <v>631</v>
      </c>
      <c r="R51" s="378" t="s">
        <v>631</v>
      </c>
      <c r="S51" s="378" t="s">
        <v>632</v>
      </c>
      <c r="T51" s="361"/>
      <c r="U51" s="361"/>
      <c r="V51" s="361"/>
      <c r="W51" s="361"/>
      <c r="X51" s="362"/>
      <c r="Y51" s="362"/>
      <c r="Z51" s="363"/>
      <c r="AA51" s="387"/>
      <c r="AB51" s="387"/>
      <c r="AC51" s="387"/>
      <c r="AD51" s="387"/>
      <c r="AE51" s="387"/>
      <c r="AF51" s="387">
        <v>318800</v>
      </c>
      <c r="AG51" s="387"/>
      <c r="AH51" s="387"/>
      <c r="AI51" s="387"/>
      <c r="AJ51" s="387"/>
      <c r="AK51" s="387"/>
      <c r="AL51" s="387"/>
      <c r="AM51" s="275">
        <f t="shared" si="44"/>
        <v>120</v>
      </c>
      <c r="AN51" s="290">
        <f t="shared" si="45"/>
        <v>43190</v>
      </c>
      <c r="AO51" s="269">
        <v>-5</v>
      </c>
      <c r="AP51" s="290">
        <f t="shared" si="46"/>
        <v>43185</v>
      </c>
      <c r="AQ51" s="269">
        <v>5</v>
      </c>
      <c r="AR51" s="290">
        <f t="shared" si="47"/>
        <v>43190</v>
      </c>
      <c r="AS51" s="269" t="str">
        <f t="shared" si="40"/>
        <v>มี.ค.</v>
      </c>
      <c r="AT51" s="267">
        <f t="shared" si="48"/>
        <v>120</v>
      </c>
      <c r="AU51" s="166" t="str">
        <f t="shared" si="49"/>
        <v>3 เดือน 30 วัน</v>
      </c>
    </row>
    <row r="52" spans="1:47" s="369" customFormat="1" ht="21" customHeight="1" x14ac:dyDescent="0.25">
      <c r="A52" s="355" t="s">
        <v>388</v>
      </c>
      <c r="B52" s="356">
        <v>1</v>
      </c>
      <c r="C52" s="357" t="s">
        <v>59</v>
      </c>
      <c r="D52" s="358">
        <v>318800</v>
      </c>
      <c r="E52" s="357"/>
      <c r="F52" s="359">
        <v>43070</v>
      </c>
      <c r="G52" s="359">
        <v>43190</v>
      </c>
      <c r="H52" s="360" t="s">
        <v>29</v>
      </c>
      <c r="I52" s="360" t="s">
        <v>617</v>
      </c>
      <c r="J52" s="358"/>
      <c r="K52" s="360"/>
      <c r="L52" s="360" t="s">
        <v>34</v>
      </c>
      <c r="M52" s="357"/>
      <c r="N52" s="377" t="s">
        <v>629</v>
      </c>
      <c r="O52" s="378" t="s">
        <v>630</v>
      </c>
      <c r="P52" s="378" t="s">
        <v>630</v>
      </c>
      <c r="Q52" s="378" t="s">
        <v>631</v>
      </c>
      <c r="R52" s="378" t="s">
        <v>631</v>
      </c>
      <c r="S52" s="378" t="s">
        <v>632</v>
      </c>
      <c r="T52" s="361"/>
      <c r="U52" s="361"/>
      <c r="V52" s="361"/>
      <c r="W52" s="361"/>
      <c r="X52" s="362"/>
      <c r="Y52" s="362"/>
      <c r="Z52" s="363"/>
      <c r="AA52" s="387"/>
      <c r="AB52" s="387"/>
      <c r="AC52" s="387"/>
      <c r="AD52" s="387"/>
      <c r="AE52" s="387"/>
      <c r="AF52" s="387">
        <v>318800</v>
      </c>
      <c r="AG52" s="387"/>
      <c r="AH52" s="387"/>
      <c r="AI52" s="387"/>
      <c r="AJ52" s="387"/>
      <c r="AK52" s="387"/>
      <c r="AL52" s="387"/>
      <c r="AM52" s="275">
        <f t="shared" si="44"/>
        <v>120</v>
      </c>
      <c r="AN52" s="290">
        <f t="shared" si="45"/>
        <v>43190</v>
      </c>
      <c r="AO52" s="269">
        <v>-5</v>
      </c>
      <c r="AP52" s="290">
        <f t="shared" si="46"/>
        <v>43185</v>
      </c>
      <c r="AQ52" s="269">
        <v>5</v>
      </c>
      <c r="AR52" s="290">
        <f t="shared" si="47"/>
        <v>43190</v>
      </c>
      <c r="AS52" s="269" t="str">
        <f t="shared" si="40"/>
        <v>มี.ค.</v>
      </c>
      <c r="AT52" s="267">
        <f t="shared" si="48"/>
        <v>120</v>
      </c>
      <c r="AU52" s="166" t="str">
        <f t="shared" si="49"/>
        <v>3 เดือน 30 วัน</v>
      </c>
    </row>
    <row r="53" spans="1:47" s="369" customFormat="1" ht="21" customHeight="1" x14ac:dyDescent="0.25">
      <c r="A53" s="355" t="s">
        <v>389</v>
      </c>
      <c r="B53" s="356">
        <v>1</v>
      </c>
      <c r="C53" s="357" t="s">
        <v>59</v>
      </c>
      <c r="D53" s="358">
        <v>687300</v>
      </c>
      <c r="E53" s="357"/>
      <c r="F53" s="359">
        <v>43070</v>
      </c>
      <c r="G53" s="359">
        <v>43190</v>
      </c>
      <c r="H53" s="360" t="s">
        <v>29</v>
      </c>
      <c r="I53" s="360" t="s">
        <v>617</v>
      </c>
      <c r="J53" s="358"/>
      <c r="K53" s="360"/>
      <c r="L53" s="360" t="s">
        <v>34</v>
      </c>
      <c r="M53" s="357"/>
      <c r="N53" s="377" t="s">
        <v>629</v>
      </c>
      <c r="O53" s="378" t="s">
        <v>630</v>
      </c>
      <c r="P53" s="378" t="s">
        <v>630</v>
      </c>
      <c r="Q53" s="378" t="s">
        <v>631</v>
      </c>
      <c r="R53" s="378" t="s">
        <v>631</v>
      </c>
      <c r="S53" s="378" t="s">
        <v>632</v>
      </c>
      <c r="T53" s="361"/>
      <c r="U53" s="361"/>
      <c r="V53" s="361"/>
      <c r="W53" s="361"/>
      <c r="X53" s="362"/>
      <c r="Y53" s="362"/>
      <c r="Z53" s="363"/>
      <c r="AA53" s="387"/>
      <c r="AB53" s="387"/>
      <c r="AC53" s="387"/>
      <c r="AD53" s="387"/>
      <c r="AE53" s="387"/>
      <c r="AF53" s="387">
        <v>687300</v>
      </c>
      <c r="AG53" s="387"/>
      <c r="AH53" s="387"/>
      <c r="AI53" s="387"/>
      <c r="AJ53" s="387"/>
      <c r="AK53" s="387"/>
      <c r="AL53" s="387"/>
      <c r="AM53" s="275">
        <f t="shared" si="44"/>
        <v>120</v>
      </c>
      <c r="AN53" s="290">
        <f t="shared" si="45"/>
        <v>43190</v>
      </c>
      <c r="AO53" s="269">
        <v>-5</v>
      </c>
      <c r="AP53" s="290">
        <f t="shared" si="46"/>
        <v>43185</v>
      </c>
      <c r="AQ53" s="269">
        <v>5</v>
      </c>
      <c r="AR53" s="290">
        <f t="shared" si="47"/>
        <v>43190</v>
      </c>
      <c r="AS53" s="269" t="str">
        <f t="shared" si="40"/>
        <v>มี.ค.</v>
      </c>
      <c r="AT53" s="267">
        <f t="shared" si="48"/>
        <v>120</v>
      </c>
      <c r="AU53" s="166" t="str">
        <f t="shared" si="49"/>
        <v>3 เดือน 30 วัน</v>
      </c>
    </row>
    <row r="54" spans="1:47" s="78" customFormat="1" ht="21" customHeight="1" x14ac:dyDescent="0.25">
      <c r="A54" s="69" t="s">
        <v>390</v>
      </c>
      <c r="B54" s="54">
        <v>12</v>
      </c>
      <c r="C54" s="55" t="s">
        <v>59</v>
      </c>
      <c r="D54" s="56">
        <v>386400</v>
      </c>
      <c r="E54" s="55"/>
      <c r="F54" s="297">
        <v>43009</v>
      </c>
      <c r="G54" s="297">
        <v>43099</v>
      </c>
      <c r="H54" s="72" t="s">
        <v>29</v>
      </c>
      <c r="I54" s="72" t="str">
        <f t="shared" si="43"/>
        <v>เฉพาะเจาะจง</v>
      </c>
      <c r="J54" s="56"/>
      <c r="K54" s="72"/>
      <c r="L54" s="72" t="s">
        <v>31</v>
      </c>
      <c r="M54" s="55"/>
      <c r="N54" s="379" t="s">
        <v>633</v>
      </c>
      <c r="O54" s="379" t="s">
        <v>633</v>
      </c>
      <c r="P54" s="379" t="s">
        <v>633</v>
      </c>
      <c r="Q54" s="74"/>
      <c r="R54" s="74"/>
      <c r="S54" s="74"/>
      <c r="T54" s="74"/>
      <c r="U54" s="74"/>
      <c r="V54" s="74"/>
      <c r="W54" s="74"/>
      <c r="X54" s="75"/>
      <c r="Y54" s="75"/>
      <c r="Z54" s="79"/>
      <c r="AA54" s="380"/>
      <c r="AB54" s="380"/>
      <c r="AC54" s="380">
        <v>386400</v>
      </c>
      <c r="AD54" s="380"/>
      <c r="AE54" s="380"/>
      <c r="AF54" s="380"/>
      <c r="AG54" s="380"/>
      <c r="AH54" s="380"/>
      <c r="AI54" s="380"/>
      <c r="AJ54" s="380"/>
      <c r="AK54" s="380"/>
      <c r="AL54" s="380"/>
      <c r="AM54" s="275">
        <f t="shared" si="44"/>
        <v>90</v>
      </c>
      <c r="AN54" s="290">
        <f t="shared" si="45"/>
        <v>43099</v>
      </c>
      <c r="AO54" s="269">
        <v>-5</v>
      </c>
      <c r="AP54" s="290">
        <f t="shared" si="46"/>
        <v>43094</v>
      </c>
      <c r="AQ54" s="269">
        <v>5</v>
      </c>
      <c r="AR54" s="290">
        <f t="shared" si="47"/>
        <v>43099</v>
      </c>
      <c r="AS54" s="269" t="str">
        <f t="shared" si="40"/>
        <v>ธ.ค.</v>
      </c>
      <c r="AT54" s="267">
        <f t="shared" si="48"/>
        <v>90</v>
      </c>
      <c r="AU54" s="166" t="str">
        <f t="shared" si="49"/>
        <v>2 เดือน 29 วัน</v>
      </c>
    </row>
    <row r="55" spans="1:47" s="78" customFormat="1" ht="21" customHeight="1" x14ac:dyDescent="0.25">
      <c r="A55" s="69" t="s">
        <v>391</v>
      </c>
      <c r="B55" s="54">
        <v>15</v>
      </c>
      <c r="C55" s="55" t="s">
        <v>45</v>
      </c>
      <c r="D55" s="56">
        <v>435000</v>
      </c>
      <c r="E55" s="55"/>
      <c r="F55" s="297">
        <v>43009</v>
      </c>
      <c r="G55" s="297">
        <v>43099</v>
      </c>
      <c r="H55" s="72" t="s">
        <v>29</v>
      </c>
      <c r="I55" s="72" t="str">
        <f t="shared" si="43"/>
        <v>เฉพาะเจาะจง</v>
      </c>
      <c r="J55" s="56"/>
      <c r="K55" s="72"/>
      <c r="L55" s="72" t="s">
        <v>31</v>
      </c>
      <c r="M55" s="55"/>
      <c r="N55" s="379" t="s">
        <v>633</v>
      </c>
      <c r="O55" s="379" t="s">
        <v>633</v>
      </c>
      <c r="P55" s="379" t="s">
        <v>633</v>
      </c>
      <c r="Q55" s="74"/>
      <c r="R55" s="74"/>
      <c r="S55" s="74"/>
      <c r="T55" s="74"/>
      <c r="U55" s="74"/>
      <c r="V55" s="74"/>
      <c r="W55" s="74"/>
      <c r="X55" s="75"/>
      <c r="Y55" s="75"/>
      <c r="Z55" s="79"/>
      <c r="AA55" s="380"/>
      <c r="AB55" s="380"/>
      <c r="AC55" s="380">
        <v>435000</v>
      </c>
      <c r="AD55" s="380"/>
      <c r="AE55" s="380"/>
      <c r="AF55" s="380"/>
      <c r="AG55" s="380"/>
      <c r="AH55" s="380"/>
      <c r="AI55" s="380"/>
      <c r="AJ55" s="380"/>
      <c r="AK55" s="380"/>
      <c r="AL55" s="380"/>
      <c r="AM55" s="275">
        <f t="shared" si="44"/>
        <v>90</v>
      </c>
      <c r="AN55" s="290">
        <f t="shared" si="45"/>
        <v>43099</v>
      </c>
      <c r="AO55" s="269">
        <v>-5</v>
      </c>
      <c r="AP55" s="290">
        <f t="shared" si="46"/>
        <v>43094</v>
      </c>
      <c r="AQ55" s="269">
        <v>5</v>
      </c>
      <c r="AR55" s="290">
        <f t="shared" si="47"/>
        <v>43099</v>
      </c>
      <c r="AS55" s="269" t="str">
        <f t="shared" si="40"/>
        <v>ธ.ค.</v>
      </c>
      <c r="AT55" s="267">
        <f t="shared" si="48"/>
        <v>90</v>
      </c>
      <c r="AU55" s="166" t="str">
        <f t="shared" si="49"/>
        <v>2 เดือน 29 วัน</v>
      </c>
    </row>
    <row r="56" spans="1:47" s="121" customFormat="1" ht="21" customHeight="1" x14ac:dyDescent="0.25">
      <c r="A56" s="108" t="s">
        <v>392</v>
      </c>
      <c r="B56" s="109">
        <v>60</v>
      </c>
      <c r="C56" s="110" t="s">
        <v>45</v>
      </c>
      <c r="D56" s="111">
        <v>330000</v>
      </c>
      <c r="E56" s="110"/>
      <c r="F56" s="298">
        <v>43009</v>
      </c>
      <c r="G56" s="298">
        <v>43099</v>
      </c>
      <c r="H56" s="72" t="s">
        <v>29</v>
      </c>
      <c r="I56" s="72" t="str">
        <f t="shared" si="43"/>
        <v>เฉพาะเจาะจง</v>
      </c>
      <c r="J56" s="111"/>
      <c r="K56" s="114"/>
      <c r="L56" s="72" t="s">
        <v>31</v>
      </c>
      <c r="M56" s="110"/>
      <c r="N56" s="379" t="s">
        <v>633</v>
      </c>
      <c r="O56" s="379" t="s">
        <v>633</v>
      </c>
      <c r="P56" s="379" t="s">
        <v>633</v>
      </c>
      <c r="Q56" s="116"/>
      <c r="R56" s="116"/>
      <c r="S56" s="116"/>
      <c r="T56" s="116"/>
      <c r="U56" s="116"/>
      <c r="V56" s="116"/>
      <c r="W56" s="116"/>
      <c r="X56" s="117"/>
      <c r="Y56" s="117"/>
      <c r="Z56" s="118"/>
      <c r="AA56" s="389"/>
      <c r="AB56" s="389"/>
      <c r="AC56" s="389">
        <v>330000</v>
      </c>
      <c r="AD56" s="389"/>
      <c r="AE56" s="389"/>
      <c r="AF56" s="389"/>
      <c r="AG56" s="389"/>
      <c r="AH56" s="389"/>
      <c r="AI56" s="389"/>
      <c r="AJ56" s="389"/>
      <c r="AK56" s="389"/>
      <c r="AL56" s="389"/>
      <c r="AM56" s="275">
        <f t="shared" si="44"/>
        <v>90</v>
      </c>
      <c r="AN56" s="290">
        <f t="shared" si="45"/>
        <v>43099</v>
      </c>
      <c r="AO56" s="269">
        <v>-5</v>
      </c>
      <c r="AP56" s="290">
        <f t="shared" si="46"/>
        <v>43094</v>
      </c>
      <c r="AQ56" s="269">
        <v>5</v>
      </c>
      <c r="AR56" s="290">
        <f t="shared" si="47"/>
        <v>43099</v>
      </c>
      <c r="AS56" s="269" t="str">
        <f t="shared" si="40"/>
        <v>ธ.ค.</v>
      </c>
      <c r="AT56" s="267">
        <f t="shared" si="48"/>
        <v>90</v>
      </c>
      <c r="AU56" s="166" t="str">
        <f t="shared" si="49"/>
        <v>2 เดือน 29 วัน</v>
      </c>
    </row>
    <row r="57" spans="1:47" s="78" customFormat="1" ht="21" customHeight="1" x14ac:dyDescent="0.25">
      <c r="A57" s="69" t="s">
        <v>393</v>
      </c>
      <c r="B57" s="54">
        <v>8</v>
      </c>
      <c r="C57" s="55" t="s">
        <v>446</v>
      </c>
      <c r="D57" s="56">
        <v>151200</v>
      </c>
      <c r="E57" s="55"/>
      <c r="F57" s="297">
        <v>43009</v>
      </c>
      <c r="G57" s="297">
        <v>43099</v>
      </c>
      <c r="H57" s="72" t="s">
        <v>29</v>
      </c>
      <c r="I57" s="72" t="str">
        <f t="shared" si="43"/>
        <v>เฉพาะเจาะจง</v>
      </c>
      <c r="J57" s="56"/>
      <c r="K57" s="72"/>
      <c r="L57" s="72" t="s">
        <v>31</v>
      </c>
      <c r="M57" s="55"/>
      <c r="N57" s="379" t="s">
        <v>633</v>
      </c>
      <c r="O57" s="379" t="s">
        <v>633</v>
      </c>
      <c r="P57" s="379" t="s">
        <v>633</v>
      </c>
      <c r="Q57" s="74"/>
      <c r="R57" s="74"/>
      <c r="S57" s="74"/>
      <c r="T57" s="74"/>
      <c r="U57" s="74"/>
      <c r="V57" s="74"/>
      <c r="W57" s="74"/>
      <c r="X57" s="75"/>
      <c r="Y57" s="75"/>
      <c r="Z57" s="79"/>
      <c r="AA57" s="380"/>
      <c r="AB57" s="380"/>
      <c r="AC57" s="380">
        <v>151200</v>
      </c>
      <c r="AD57" s="380"/>
      <c r="AE57" s="380"/>
      <c r="AF57" s="380"/>
      <c r="AG57" s="380"/>
      <c r="AH57" s="380"/>
      <c r="AI57" s="380"/>
      <c r="AJ57" s="380"/>
      <c r="AK57" s="380"/>
      <c r="AL57" s="380"/>
      <c r="AM57" s="275">
        <f t="shared" si="44"/>
        <v>90</v>
      </c>
      <c r="AN57" s="290">
        <f t="shared" si="45"/>
        <v>43099</v>
      </c>
      <c r="AO57" s="269">
        <v>-5</v>
      </c>
      <c r="AP57" s="290">
        <f t="shared" si="46"/>
        <v>43094</v>
      </c>
      <c r="AQ57" s="269">
        <v>5</v>
      </c>
      <c r="AR57" s="290">
        <f t="shared" si="47"/>
        <v>43099</v>
      </c>
      <c r="AS57" s="269" t="str">
        <f t="shared" si="40"/>
        <v>ธ.ค.</v>
      </c>
      <c r="AT57" s="267">
        <f t="shared" si="48"/>
        <v>90</v>
      </c>
      <c r="AU57" s="166" t="str">
        <f t="shared" si="49"/>
        <v>2 เดือน 29 วัน</v>
      </c>
    </row>
    <row r="58" spans="1:47" s="78" customFormat="1" ht="21" customHeight="1" x14ac:dyDescent="0.25">
      <c r="A58" s="69" t="s">
        <v>394</v>
      </c>
      <c r="B58" s="54">
        <v>1</v>
      </c>
      <c r="C58" s="55" t="s">
        <v>447</v>
      </c>
      <c r="D58" s="56">
        <v>110000</v>
      </c>
      <c r="E58" s="55"/>
      <c r="F58" s="297">
        <v>43009</v>
      </c>
      <c r="G58" s="297">
        <v>43099</v>
      </c>
      <c r="H58" s="72" t="s">
        <v>29</v>
      </c>
      <c r="I58" s="72" t="str">
        <f t="shared" si="43"/>
        <v>เฉพาะเจาะจง</v>
      </c>
      <c r="J58" s="56"/>
      <c r="K58" s="72"/>
      <c r="L58" s="72" t="s">
        <v>31</v>
      </c>
      <c r="M58" s="55"/>
      <c r="N58" s="379" t="s">
        <v>633</v>
      </c>
      <c r="O58" s="379" t="s">
        <v>633</v>
      </c>
      <c r="P58" s="379" t="s">
        <v>633</v>
      </c>
      <c r="Q58" s="74"/>
      <c r="R58" s="74"/>
      <c r="S58" s="74"/>
      <c r="T58" s="74"/>
      <c r="U58" s="74"/>
      <c r="V58" s="74"/>
      <c r="W58" s="74"/>
      <c r="X58" s="75"/>
      <c r="Y58" s="75"/>
      <c r="Z58" s="79"/>
      <c r="AA58" s="380"/>
      <c r="AB58" s="380"/>
      <c r="AC58" s="380">
        <v>110000</v>
      </c>
      <c r="AD58" s="380"/>
      <c r="AE58" s="380"/>
      <c r="AF58" s="380"/>
      <c r="AG58" s="380"/>
      <c r="AH58" s="380"/>
      <c r="AI58" s="380"/>
      <c r="AJ58" s="380"/>
      <c r="AK58" s="380"/>
      <c r="AL58" s="380"/>
      <c r="AM58" s="275">
        <f t="shared" si="44"/>
        <v>90</v>
      </c>
      <c r="AN58" s="290">
        <f t="shared" si="45"/>
        <v>43099</v>
      </c>
      <c r="AO58" s="269">
        <v>-5</v>
      </c>
      <c r="AP58" s="290">
        <f t="shared" si="46"/>
        <v>43094</v>
      </c>
      <c r="AQ58" s="269">
        <v>5</v>
      </c>
      <c r="AR58" s="290">
        <f t="shared" si="47"/>
        <v>43099</v>
      </c>
      <c r="AS58" s="269" t="str">
        <f t="shared" si="40"/>
        <v>ธ.ค.</v>
      </c>
      <c r="AT58" s="267">
        <f t="shared" si="48"/>
        <v>90</v>
      </c>
      <c r="AU58" s="166" t="str">
        <f t="shared" si="49"/>
        <v>2 เดือน 29 วัน</v>
      </c>
    </row>
    <row r="59" spans="1:47" s="78" customFormat="1" ht="21" customHeight="1" x14ac:dyDescent="0.25">
      <c r="A59" s="69" t="s">
        <v>395</v>
      </c>
      <c r="B59" s="54">
        <v>7</v>
      </c>
      <c r="C59" s="55" t="s">
        <v>157</v>
      </c>
      <c r="D59" s="56">
        <v>154000</v>
      </c>
      <c r="E59" s="55"/>
      <c r="F59" s="297">
        <v>43009</v>
      </c>
      <c r="G59" s="297">
        <v>43099</v>
      </c>
      <c r="H59" s="72" t="s">
        <v>29</v>
      </c>
      <c r="I59" s="72" t="str">
        <f t="shared" si="43"/>
        <v>เฉพาะเจาะจง</v>
      </c>
      <c r="J59" s="56"/>
      <c r="K59" s="72"/>
      <c r="L59" s="72" t="s">
        <v>31</v>
      </c>
      <c r="M59" s="55"/>
      <c r="N59" s="379" t="s">
        <v>633</v>
      </c>
      <c r="O59" s="379" t="s">
        <v>633</v>
      </c>
      <c r="P59" s="379" t="s">
        <v>633</v>
      </c>
      <c r="Q59" s="74"/>
      <c r="R59" s="74"/>
      <c r="S59" s="74"/>
      <c r="T59" s="74"/>
      <c r="U59" s="74"/>
      <c r="V59" s="74"/>
      <c r="W59" s="74"/>
      <c r="X59" s="75"/>
      <c r="Y59" s="75"/>
      <c r="Z59" s="79"/>
      <c r="AA59" s="380"/>
      <c r="AB59" s="380"/>
      <c r="AC59" s="380">
        <v>154000</v>
      </c>
      <c r="AD59" s="380"/>
      <c r="AE59" s="380"/>
      <c r="AF59" s="380"/>
      <c r="AG59" s="380"/>
      <c r="AH59" s="380"/>
      <c r="AI59" s="380"/>
      <c r="AJ59" s="380"/>
      <c r="AK59" s="380"/>
      <c r="AL59" s="380"/>
      <c r="AM59" s="275">
        <f t="shared" si="44"/>
        <v>90</v>
      </c>
      <c r="AN59" s="290">
        <f t="shared" si="45"/>
        <v>43099</v>
      </c>
      <c r="AO59" s="269">
        <v>-5</v>
      </c>
      <c r="AP59" s="290">
        <f t="shared" si="46"/>
        <v>43094</v>
      </c>
      <c r="AQ59" s="269">
        <v>5</v>
      </c>
      <c r="AR59" s="290">
        <f t="shared" si="47"/>
        <v>43099</v>
      </c>
      <c r="AS59" s="269" t="str">
        <f t="shared" si="40"/>
        <v>ธ.ค.</v>
      </c>
      <c r="AT59" s="267">
        <f t="shared" si="48"/>
        <v>90</v>
      </c>
      <c r="AU59" s="166" t="str">
        <f t="shared" si="49"/>
        <v>2 เดือน 29 วัน</v>
      </c>
    </row>
    <row r="60" spans="1:47" s="78" customFormat="1" ht="21" customHeight="1" x14ac:dyDescent="0.25">
      <c r="A60" s="69" t="s">
        <v>396</v>
      </c>
      <c r="B60" s="54">
        <v>2</v>
      </c>
      <c r="C60" s="55" t="s">
        <v>45</v>
      </c>
      <c r="D60" s="56">
        <v>360000</v>
      </c>
      <c r="E60" s="55"/>
      <c r="F60" s="297">
        <v>43009</v>
      </c>
      <c r="G60" s="297">
        <v>43099</v>
      </c>
      <c r="H60" s="72" t="s">
        <v>29</v>
      </c>
      <c r="I60" s="72" t="str">
        <f t="shared" si="43"/>
        <v>เฉพาะเจาะจง</v>
      </c>
      <c r="J60" s="56"/>
      <c r="K60" s="72"/>
      <c r="L60" s="72" t="s">
        <v>31</v>
      </c>
      <c r="M60" s="55"/>
      <c r="N60" s="379" t="s">
        <v>633</v>
      </c>
      <c r="O60" s="379" t="s">
        <v>633</v>
      </c>
      <c r="P60" s="379" t="s">
        <v>633</v>
      </c>
      <c r="Q60" s="74"/>
      <c r="R60" s="74"/>
      <c r="S60" s="74"/>
      <c r="T60" s="74"/>
      <c r="U60" s="74"/>
      <c r="V60" s="74"/>
      <c r="W60" s="74"/>
      <c r="X60" s="75"/>
      <c r="Y60" s="75"/>
      <c r="Z60" s="79"/>
      <c r="AA60" s="380"/>
      <c r="AB60" s="380"/>
      <c r="AC60" s="380">
        <v>360000</v>
      </c>
      <c r="AD60" s="380"/>
      <c r="AE60" s="380"/>
      <c r="AF60" s="380"/>
      <c r="AG60" s="380"/>
      <c r="AH60" s="380"/>
      <c r="AI60" s="380"/>
      <c r="AJ60" s="380"/>
      <c r="AK60" s="380"/>
      <c r="AL60" s="380"/>
      <c r="AM60" s="275">
        <f t="shared" si="44"/>
        <v>90</v>
      </c>
      <c r="AN60" s="290">
        <f t="shared" si="45"/>
        <v>43099</v>
      </c>
      <c r="AO60" s="269">
        <v>-5</v>
      </c>
      <c r="AP60" s="290">
        <f t="shared" si="46"/>
        <v>43094</v>
      </c>
      <c r="AQ60" s="269">
        <v>5</v>
      </c>
      <c r="AR60" s="290">
        <f t="shared" si="47"/>
        <v>43099</v>
      </c>
      <c r="AS60" s="269" t="str">
        <f t="shared" si="40"/>
        <v>ธ.ค.</v>
      </c>
      <c r="AT60" s="267">
        <f t="shared" si="48"/>
        <v>90</v>
      </c>
      <c r="AU60" s="166" t="str">
        <f t="shared" si="49"/>
        <v>2 เดือน 29 วัน</v>
      </c>
    </row>
    <row r="61" spans="1:47" s="78" customFormat="1" ht="21" customHeight="1" x14ac:dyDescent="0.25">
      <c r="A61" s="69" t="s">
        <v>397</v>
      </c>
      <c r="B61" s="54">
        <v>4</v>
      </c>
      <c r="C61" s="55" t="s">
        <v>45</v>
      </c>
      <c r="D61" s="56">
        <v>480000</v>
      </c>
      <c r="E61" s="55"/>
      <c r="F61" s="297">
        <v>43009</v>
      </c>
      <c r="G61" s="297">
        <v>43099</v>
      </c>
      <c r="H61" s="72" t="s">
        <v>29</v>
      </c>
      <c r="I61" s="72" t="str">
        <f t="shared" si="43"/>
        <v>เฉพาะเจาะจง</v>
      </c>
      <c r="J61" s="56"/>
      <c r="K61" s="72"/>
      <c r="L61" s="72" t="s">
        <v>31</v>
      </c>
      <c r="M61" s="55"/>
      <c r="N61" s="379" t="s">
        <v>633</v>
      </c>
      <c r="O61" s="379" t="s">
        <v>633</v>
      </c>
      <c r="P61" s="379" t="s">
        <v>633</v>
      </c>
      <c r="Q61" s="74"/>
      <c r="R61" s="74"/>
      <c r="S61" s="74"/>
      <c r="T61" s="74"/>
      <c r="U61" s="74"/>
      <c r="V61" s="74"/>
      <c r="W61" s="74"/>
      <c r="X61" s="75"/>
      <c r="Y61" s="75"/>
      <c r="Z61" s="79"/>
      <c r="AA61" s="380"/>
      <c r="AB61" s="380"/>
      <c r="AC61" s="380">
        <v>480000</v>
      </c>
      <c r="AD61" s="380"/>
      <c r="AE61" s="380"/>
      <c r="AF61" s="380"/>
      <c r="AG61" s="380"/>
      <c r="AH61" s="380"/>
      <c r="AI61" s="380"/>
      <c r="AJ61" s="380"/>
      <c r="AK61" s="380"/>
      <c r="AL61" s="380"/>
      <c r="AM61" s="275">
        <f t="shared" si="44"/>
        <v>90</v>
      </c>
      <c r="AN61" s="290">
        <f t="shared" si="45"/>
        <v>43099</v>
      </c>
      <c r="AO61" s="269">
        <v>-5</v>
      </c>
      <c r="AP61" s="290">
        <f t="shared" si="46"/>
        <v>43094</v>
      </c>
      <c r="AQ61" s="269">
        <v>5</v>
      </c>
      <c r="AR61" s="290">
        <f t="shared" si="47"/>
        <v>43099</v>
      </c>
      <c r="AS61" s="269" t="str">
        <f t="shared" si="40"/>
        <v>ธ.ค.</v>
      </c>
      <c r="AT61" s="267">
        <f t="shared" si="48"/>
        <v>90</v>
      </c>
      <c r="AU61" s="166" t="str">
        <f t="shared" si="49"/>
        <v>2 เดือน 29 วัน</v>
      </c>
    </row>
    <row r="62" spans="1:47" s="78" customFormat="1" ht="21" customHeight="1" x14ac:dyDescent="0.25">
      <c r="A62" s="69" t="s">
        <v>398</v>
      </c>
      <c r="B62" s="54">
        <v>1</v>
      </c>
      <c r="C62" s="55" t="s">
        <v>45</v>
      </c>
      <c r="D62" s="56">
        <v>500000</v>
      </c>
      <c r="E62" s="55"/>
      <c r="F62" s="297">
        <v>43009</v>
      </c>
      <c r="G62" s="297">
        <v>43099</v>
      </c>
      <c r="H62" s="72" t="s">
        <v>29</v>
      </c>
      <c r="I62" s="72" t="s">
        <v>616</v>
      </c>
      <c r="J62" s="56"/>
      <c r="K62" s="72"/>
      <c r="L62" s="72" t="s">
        <v>31</v>
      </c>
      <c r="M62" s="55"/>
      <c r="N62" s="379" t="s">
        <v>633</v>
      </c>
      <c r="O62" s="379" t="s">
        <v>633</v>
      </c>
      <c r="P62" s="379" t="s">
        <v>633</v>
      </c>
      <c r="Q62" s="74"/>
      <c r="R62" s="74"/>
      <c r="S62" s="74"/>
      <c r="T62" s="74"/>
      <c r="U62" s="74"/>
      <c r="V62" s="74"/>
      <c r="W62" s="74"/>
      <c r="X62" s="75"/>
      <c r="Y62" s="75"/>
      <c r="Z62" s="79"/>
      <c r="AA62" s="380"/>
      <c r="AB62" s="380"/>
      <c r="AC62" s="380">
        <v>500000</v>
      </c>
      <c r="AD62" s="380"/>
      <c r="AE62" s="380"/>
      <c r="AF62" s="380"/>
      <c r="AG62" s="380"/>
      <c r="AH62" s="380"/>
      <c r="AI62" s="380"/>
      <c r="AJ62" s="380"/>
      <c r="AK62" s="380"/>
      <c r="AL62" s="380"/>
      <c r="AM62" s="275">
        <f t="shared" si="44"/>
        <v>90</v>
      </c>
      <c r="AN62" s="290">
        <f t="shared" si="45"/>
        <v>43099</v>
      </c>
      <c r="AO62" s="269">
        <v>-5</v>
      </c>
      <c r="AP62" s="290">
        <f t="shared" si="46"/>
        <v>43094</v>
      </c>
      <c r="AQ62" s="269">
        <v>5</v>
      </c>
      <c r="AR62" s="290">
        <f t="shared" si="47"/>
        <v>43099</v>
      </c>
      <c r="AS62" s="269" t="str">
        <f t="shared" si="40"/>
        <v>ธ.ค.</v>
      </c>
      <c r="AT62" s="267">
        <f t="shared" si="48"/>
        <v>90</v>
      </c>
      <c r="AU62" s="166" t="str">
        <f t="shared" si="49"/>
        <v>2 เดือน 29 วัน</v>
      </c>
    </row>
    <row r="63" spans="1:47" s="369" customFormat="1" ht="21" customHeight="1" x14ac:dyDescent="0.25">
      <c r="A63" s="355" t="s">
        <v>399</v>
      </c>
      <c r="B63" s="356">
        <v>4</v>
      </c>
      <c r="C63" s="357" t="s">
        <v>45</v>
      </c>
      <c r="D63" s="358">
        <v>880000</v>
      </c>
      <c r="E63" s="357"/>
      <c r="F63" s="359">
        <v>43070</v>
      </c>
      <c r="G63" s="359">
        <v>43190</v>
      </c>
      <c r="H63" s="360" t="s">
        <v>29</v>
      </c>
      <c r="I63" s="360" t="s">
        <v>617</v>
      </c>
      <c r="J63" s="358"/>
      <c r="K63" s="360"/>
      <c r="L63" s="360" t="s">
        <v>34</v>
      </c>
      <c r="M63" s="357"/>
      <c r="N63" s="377" t="s">
        <v>629</v>
      </c>
      <c r="O63" s="378" t="s">
        <v>630</v>
      </c>
      <c r="P63" s="378" t="s">
        <v>630</v>
      </c>
      <c r="Q63" s="378" t="s">
        <v>631</v>
      </c>
      <c r="R63" s="378" t="s">
        <v>631</v>
      </c>
      <c r="S63" s="378" t="s">
        <v>632</v>
      </c>
      <c r="T63" s="361"/>
      <c r="U63" s="361"/>
      <c r="V63" s="361"/>
      <c r="W63" s="361"/>
      <c r="X63" s="362"/>
      <c r="Y63" s="362"/>
      <c r="Z63" s="363"/>
      <c r="AA63" s="387"/>
      <c r="AB63" s="387"/>
      <c r="AC63" s="387"/>
      <c r="AD63" s="387"/>
      <c r="AE63" s="387"/>
      <c r="AF63" s="387">
        <v>880000</v>
      </c>
      <c r="AG63" s="387"/>
      <c r="AH63" s="387"/>
      <c r="AI63" s="387"/>
      <c r="AJ63" s="387"/>
      <c r="AK63" s="387"/>
      <c r="AL63" s="387"/>
      <c r="AM63" s="275">
        <f t="shared" si="44"/>
        <v>120</v>
      </c>
      <c r="AN63" s="290">
        <f t="shared" si="45"/>
        <v>43190</v>
      </c>
      <c r="AO63" s="269">
        <v>-5</v>
      </c>
      <c r="AP63" s="290">
        <f t="shared" si="46"/>
        <v>43185</v>
      </c>
      <c r="AQ63" s="269">
        <v>5</v>
      </c>
      <c r="AR63" s="290">
        <f t="shared" si="47"/>
        <v>43190</v>
      </c>
      <c r="AS63" s="269" t="str">
        <f t="shared" si="40"/>
        <v>มี.ค.</v>
      </c>
      <c r="AT63" s="267">
        <f t="shared" si="48"/>
        <v>120</v>
      </c>
      <c r="AU63" s="166" t="str">
        <f t="shared" si="49"/>
        <v>3 เดือน 30 วัน</v>
      </c>
    </row>
    <row r="64" spans="1:47" s="78" customFormat="1" ht="21" customHeight="1" x14ac:dyDescent="0.25">
      <c r="A64" s="69" t="s">
        <v>400</v>
      </c>
      <c r="B64" s="54">
        <v>2</v>
      </c>
      <c r="C64" s="55" t="s">
        <v>45</v>
      </c>
      <c r="D64" s="56">
        <v>154000</v>
      </c>
      <c r="E64" s="55"/>
      <c r="F64" s="297">
        <v>43009</v>
      </c>
      <c r="G64" s="297">
        <v>43099</v>
      </c>
      <c r="H64" s="72" t="s">
        <v>29</v>
      </c>
      <c r="I64" s="72" t="str">
        <f t="shared" si="43"/>
        <v>เฉพาะเจาะจง</v>
      </c>
      <c r="J64" s="56"/>
      <c r="K64" s="72"/>
      <c r="L64" s="72" t="s">
        <v>31</v>
      </c>
      <c r="M64" s="55"/>
      <c r="N64" s="379" t="s">
        <v>633</v>
      </c>
      <c r="O64" s="379" t="s">
        <v>633</v>
      </c>
      <c r="P64" s="379" t="s">
        <v>633</v>
      </c>
      <c r="Q64" s="74"/>
      <c r="R64" s="74"/>
      <c r="S64" s="74"/>
      <c r="T64" s="74"/>
      <c r="U64" s="74"/>
      <c r="V64" s="74"/>
      <c r="W64" s="74"/>
      <c r="X64" s="75"/>
      <c r="Y64" s="75"/>
      <c r="Z64" s="79"/>
      <c r="AA64" s="380"/>
      <c r="AB64" s="380"/>
      <c r="AC64" s="380">
        <v>154000</v>
      </c>
      <c r="AD64" s="380"/>
      <c r="AE64" s="380"/>
      <c r="AF64" s="380"/>
      <c r="AG64" s="380"/>
      <c r="AH64" s="380"/>
      <c r="AI64" s="380"/>
      <c r="AJ64" s="380"/>
      <c r="AK64" s="380"/>
      <c r="AL64" s="380"/>
      <c r="AM64" s="275">
        <f t="shared" si="44"/>
        <v>90</v>
      </c>
      <c r="AN64" s="290">
        <f t="shared" si="45"/>
        <v>43099</v>
      </c>
      <c r="AO64" s="269">
        <v>-5</v>
      </c>
      <c r="AP64" s="290">
        <f t="shared" si="46"/>
        <v>43094</v>
      </c>
      <c r="AQ64" s="269">
        <v>5</v>
      </c>
      <c r="AR64" s="290">
        <f t="shared" si="47"/>
        <v>43099</v>
      </c>
      <c r="AS64" s="269" t="str">
        <f t="shared" si="40"/>
        <v>ธ.ค.</v>
      </c>
      <c r="AT64" s="267">
        <f t="shared" si="48"/>
        <v>90</v>
      </c>
      <c r="AU64" s="166" t="str">
        <f t="shared" si="49"/>
        <v>2 เดือน 29 วัน</v>
      </c>
    </row>
    <row r="65" spans="1:47" s="78" customFormat="1" ht="21" customHeight="1" x14ac:dyDescent="0.25">
      <c r="A65" s="69" t="s">
        <v>401</v>
      </c>
      <c r="B65" s="54">
        <v>3</v>
      </c>
      <c r="C65" s="55" t="s">
        <v>45</v>
      </c>
      <c r="D65" s="56">
        <v>480000</v>
      </c>
      <c r="E65" s="55"/>
      <c r="F65" s="297">
        <v>43009</v>
      </c>
      <c r="G65" s="297">
        <v>43099</v>
      </c>
      <c r="H65" s="72" t="s">
        <v>29</v>
      </c>
      <c r="I65" s="72" t="str">
        <f t="shared" si="43"/>
        <v>เฉพาะเจาะจง</v>
      </c>
      <c r="J65" s="56"/>
      <c r="K65" s="72"/>
      <c r="L65" s="72" t="s">
        <v>31</v>
      </c>
      <c r="M65" s="55"/>
      <c r="N65" s="379" t="s">
        <v>633</v>
      </c>
      <c r="O65" s="379" t="s">
        <v>633</v>
      </c>
      <c r="P65" s="379" t="s">
        <v>633</v>
      </c>
      <c r="Q65" s="74"/>
      <c r="R65" s="74"/>
      <c r="S65" s="74"/>
      <c r="T65" s="74"/>
      <c r="U65" s="74"/>
      <c r="V65" s="74"/>
      <c r="W65" s="74"/>
      <c r="X65" s="75"/>
      <c r="Y65" s="75"/>
      <c r="Z65" s="79"/>
      <c r="AA65" s="380"/>
      <c r="AB65" s="380"/>
      <c r="AC65" s="380">
        <v>480000</v>
      </c>
      <c r="AD65" s="380"/>
      <c r="AE65" s="380"/>
      <c r="AF65" s="380"/>
      <c r="AG65" s="380"/>
      <c r="AH65" s="380"/>
      <c r="AI65" s="380"/>
      <c r="AJ65" s="380"/>
      <c r="AK65" s="380"/>
      <c r="AL65" s="380"/>
      <c r="AM65" s="275">
        <f t="shared" si="44"/>
        <v>90</v>
      </c>
      <c r="AN65" s="290">
        <f t="shared" si="45"/>
        <v>43099</v>
      </c>
      <c r="AO65" s="269">
        <v>-5</v>
      </c>
      <c r="AP65" s="290">
        <f t="shared" si="46"/>
        <v>43094</v>
      </c>
      <c r="AQ65" s="269">
        <v>5</v>
      </c>
      <c r="AR65" s="290">
        <f t="shared" si="47"/>
        <v>43099</v>
      </c>
      <c r="AS65" s="269" t="str">
        <f t="shared" si="40"/>
        <v>ธ.ค.</v>
      </c>
      <c r="AT65" s="267">
        <f t="shared" si="48"/>
        <v>90</v>
      </c>
      <c r="AU65" s="166" t="str">
        <f t="shared" si="49"/>
        <v>2 เดือน 29 วัน</v>
      </c>
    </row>
    <row r="66" spans="1:47" s="78" customFormat="1" ht="21" customHeight="1" x14ac:dyDescent="0.25">
      <c r="A66" s="69" t="s">
        <v>402</v>
      </c>
      <c r="B66" s="54">
        <v>1</v>
      </c>
      <c r="C66" s="55" t="s">
        <v>45</v>
      </c>
      <c r="D66" s="56">
        <v>50000</v>
      </c>
      <c r="E66" s="55"/>
      <c r="F66" s="297">
        <v>43009</v>
      </c>
      <c r="G66" s="297">
        <v>43099</v>
      </c>
      <c r="H66" s="72" t="s">
        <v>29</v>
      </c>
      <c r="I66" s="72" t="str">
        <f t="shared" si="43"/>
        <v>เฉพาะเจาะจง</v>
      </c>
      <c r="J66" s="56"/>
      <c r="K66" s="72"/>
      <c r="L66" s="72" t="s">
        <v>31</v>
      </c>
      <c r="M66" s="55"/>
      <c r="N66" s="379" t="s">
        <v>633</v>
      </c>
      <c r="O66" s="379" t="s">
        <v>633</v>
      </c>
      <c r="P66" s="379" t="s">
        <v>633</v>
      </c>
      <c r="Q66" s="74"/>
      <c r="R66" s="74"/>
      <c r="S66" s="74"/>
      <c r="T66" s="74"/>
      <c r="U66" s="74"/>
      <c r="V66" s="74"/>
      <c r="W66" s="74"/>
      <c r="X66" s="75"/>
      <c r="Y66" s="75"/>
      <c r="Z66" s="79"/>
      <c r="AA66" s="380"/>
      <c r="AB66" s="380"/>
      <c r="AC66" s="380">
        <v>50000</v>
      </c>
      <c r="AD66" s="380"/>
      <c r="AE66" s="380"/>
      <c r="AF66" s="380"/>
      <c r="AG66" s="380"/>
      <c r="AH66" s="380"/>
      <c r="AI66" s="380"/>
      <c r="AJ66" s="380"/>
      <c r="AK66" s="380"/>
      <c r="AL66" s="380"/>
      <c r="AM66" s="275">
        <f t="shared" si="44"/>
        <v>90</v>
      </c>
      <c r="AN66" s="290">
        <f t="shared" si="45"/>
        <v>43099</v>
      </c>
      <c r="AO66" s="269">
        <v>-5</v>
      </c>
      <c r="AP66" s="290">
        <f t="shared" si="46"/>
        <v>43094</v>
      </c>
      <c r="AQ66" s="269">
        <v>5</v>
      </c>
      <c r="AR66" s="290">
        <f t="shared" si="47"/>
        <v>43099</v>
      </c>
      <c r="AS66" s="269" t="str">
        <f t="shared" si="40"/>
        <v>ธ.ค.</v>
      </c>
      <c r="AT66" s="267">
        <f t="shared" si="48"/>
        <v>90</v>
      </c>
      <c r="AU66" s="166" t="str">
        <f t="shared" si="49"/>
        <v>2 เดือน 29 วัน</v>
      </c>
    </row>
    <row r="67" spans="1:47" s="78" customFormat="1" ht="21" customHeight="1" x14ac:dyDescent="0.25">
      <c r="A67" s="69" t="s">
        <v>403</v>
      </c>
      <c r="B67" s="54">
        <v>3</v>
      </c>
      <c r="C67" s="55" t="s">
        <v>157</v>
      </c>
      <c r="D67" s="56">
        <v>15600</v>
      </c>
      <c r="E67" s="55"/>
      <c r="F67" s="297">
        <v>43009</v>
      </c>
      <c r="G67" s="297">
        <v>43099</v>
      </c>
      <c r="H67" s="72" t="s">
        <v>29</v>
      </c>
      <c r="I67" s="72" t="str">
        <f t="shared" si="43"/>
        <v>เฉพาะเจาะจง</v>
      </c>
      <c r="J67" s="56"/>
      <c r="K67" s="72"/>
      <c r="L67" s="72" t="s">
        <v>31</v>
      </c>
      <c r="M67" s="55"/>
      <c r="N67" s="379" t="s">
        <v>633</v>
      </c>
      <c r="O67" s="379" t="s">
        <v>633</v>
      </c>
      <c r="P67" s="379" t="s">
        <v>633</v>
      </c>
      <c r="Q67" s="74"/>
      <c r="R67" s="74"/>
      <c r="S67" s="74"/>
      <c r="T67" s="74"/>
      <c r="U67" s="74"/>
      <c r="V67" s="74"/>
      <c r="W67" s="74"/>
      <c r="X67" s="75"/>
      <c r="Y67" s="75"/>
      <c r="Z67" s="79"/>
      <c r="AA67" s="380"/>
      <c r="AB67" s="380"/>
      <c r="AC67" s="380">
        <v>15600</v>
      </c>
      <c r="AD67" s="380"/>
      <c r="AE67" s="380"/>
      <c r="AF67" s="380"/>
      <c r="AG67" s="380"/>
      <c r="AH67" s="380"/>
      <c r="AI67" s="380"/>
      <c r="AJ67" s="380"/>
      <c r="AK67" s="380"/>
      <c r="AL67" s="380"/>
      <c r="AM67" s="275">
        <f t="shared" si="44"/>
        <v>90</v>
      </c>
      <c r="AN67" s="290">
        <f t="shared" si="45"/>
        <v>43099</v>
      </c>
      <c r="AO67" s="269">
        <v>-5</v>
      </c>
      <c r="AP67" s="290">
        <f t="shared" si="46"/>
        <v>43094</v>
      </c>
      <c r="AQ67" s="269">
        <v>5</v>
      </c>
      <c r="AR67" s="290">
        <f t="shared" si="47"/>
        <v>43099</v>
      </c>
      <c r="AS67" s="269" t="str">
        <f t="shared" si="40"/>
        <v>ธ.ค.</v>
      </c>
      <c r="AT67" s="267">
        <f t="shared" si="48"/>
        <v>90</v>
      </c>
      <c r="AU67" s="166" t="str">
        <f t="shared" si="49"/>
        <v>2 เดือน 29 วัน</v>
      </c>
    </row>
    <row r="68" spans="1:47" s="78" customFormat="1" ht="21" customHeight="1" x14ac:dyDescent="0.25">
      <c r="A68" s="69" t="s">
        <v>404</v>
      </c>
      <c r="B68" s="54">
        <v>1</v>
      </c>
      <c r="C68" s="55" t="s">
        <v>45</v>
      </c>
      <c r="D68" s="56">
        <v>450000</v>
      </c>
      <c r="E68" s="55"/>
      <c r="F68" s="297">
        <v>43009</v>
      </c>
      <c r="G68" s="297">
        <v>43099</v>
      </c>
      <c r="H68" s="72" t="s">
        <v>29</v>
      </c>
      <c r="I68" s="72" t="str">
        <f t="shared" si="43"/>
        <v>เฉพาะเจาะจง</v>
      </c>
      <c r="J68" s="56"/>
      <c r="K68" s="72"/>
      <c r="L68" s="72" t="s">
        <v>31</v>
      </c>
      <c r="M68" s="55"/>
      <c r="N68" s="379" t="s">
        <v>633</v>
      </c>
      <c r="O68" s="379" t="s">
        <v>633</v>
      </c>
      <c r="P68" s="379" t="s">
        <v>633</v>
      </c>
      <c r="Q68" s="74"/>
      <c r="R68" s="74"/>
      <c r="S68" s="74"/>
      <c r="T68" s="74"/>
      <c r="U68" s="74"/>
      <c r="V68" s="74"/>
      <c r="W68" s="74"/>
      <c r="X68" s="75"/>
      <c r="Y68" s="75"/>
      <c r="Z68" s="79"/>
      <c r="AA68" s="380"/>
      <c r="AB68" s="380"/>
      <c r="AC68" s="380">
        <v>450000</v>
      </c>
      <c r="AD68" s="380"/>
      <c r="AE68" s="380"/>
      <c r="AF68" s="380"/>
      <c r="AG68" s="380"/>
      <c r="AH68" s="380"/>
      <c r="AI68" s="380"/>
      <c r="AJ68" s="380"/>
      <c r="AK68" s="380"/>
      <c r="AL68" s="380"/>
      <c r="AM68" s="275">
        <f t="shared" si="44"/>
        <v>90</v>
      </c>
      <c r="AN68" s="290">
        <f t="shared" si="45"/>
        <v>43099</v>
      </c>
      <c r="AO68" s="269">
        <v>-5</v>
      </c>
      <c r="AP68" s="290">
        <f t="shared" si="46"/>
        <v>43094</v>
      </c>
      <c r="AQ68" s="269">
        <v>5</v>
      </c>
      <c r="AR68" s="290">
        <f t="shared" si="47"/>
        <v>43099</v>
      </c>
      <c r="AS68" s="269" t="str">
        <f t="shared" si="40"/>
        <v>ธ.ค.</v>
      </c>
      <c r="AT68" s="267">
        <f t="shared" si="48"/>
        <v>90</v>
      </c>
      <c r="AU68" s="166" t="str">
        <f t="shared" si="49"/>
        <v>2 เดือน 29 วัน</v>
      </c>
    </row>
    <row r="69" spans="1:47" s="78" customFormat="1" ht="21" customHeight="1" x14ac:dyDescent="0.25">
      <c r="A69" s="69" t="s">
        <v>405</v>
      </c>
      <c r="B69" s="54">
        <v>2</v>
      </c>
      <c r="C69" s="55" t="s">
        <v>157</v>
      </c>
      <c r="D69" s="56">
        <v>65000</v>
      </c>
      <c r="E69" s="55"/>
      <c r="F69" s="297">
        <v>43009</v>
      </c>
      <c r="G69" s="297">
        <v>43099</v>
      </c>
      <c r="H69" s="72" t="s">
        <v>29</v>
      </c>
      <c r="I69" s="72" t="str">
        <f t="shared" si="43"/>
        <v>เฉพาะเจาะจง</v>
      </c>
      <c r="J69" s="56"/>
      <c r="K69" s="72"/>
      <c r="L69" s="72" t="s">
        <v>31</v>
      </c>
      <c r="M69" s="55"/>
      <c r="N69" s="379" t="s">
        <v>633</v>
      </c>
      <c r="O69" s="379" t="s">
        <v>633</v>
      </c>
      <c r="P69" s="379" t="s">
        <v>633</v>
      </c>
      <c r="Q69" s="74"/>
      <c r="R69" s="74"/>
      <c r="S69" s="74"/>
      <c r="T69" s="74"/>
      <c r="U69" s="74"/>
      <c r="V69" s="74"/>
      <c r="W69" s="74"/>
      <c r="X69" s="75"/>
      <c r="Y69" s="75"/>
      <c r="Z69" s="79"/>
      <c r="AA69" s="380"/>
      <c r="AB69" s="380"/>
      <c r="AC69" s="380">
        <v>65000</v>
      </c>
      <c r="AD69" s="380"/>
      <c r="AE69" s="380"/>
      <c r="AF69" s="380"/>
      <c r="AG69" s="380"/>
      <c r="AH69" s="380"/>
      <c r="AI69" s="380"/>
      <c r="AJ69" s="380"/>
      <c r="AK69" s="380"/>
      <c r="AL69" s="380"/>
      <c r="AM69" s="275">
        <f t="shared" si="44"/>
        <v>90</v>
      </c>
      <c r="AN69" s="290">
        <f t="shared" si="45"/>
        <v>43099</v>
      </c>
      <c r="AO69" s="269">
        <v>-5</v>
      </c>
      <c r="AP69" s="290">
        <f t="shared" si="46"/>
        <v>43094</v>
      </c>
      <c r="AQ69" s="269">
        <v>5</v>
      </c>
      <c r="AR69" s="290">
        <f t="shared" si="47"/>
        <v>43099</v>
      </c>
      <c r="AS69" s="269" t="str">
        <f t="shared" si="40"/>
        <v>ธ.ค.</v>
      </c>
      <c r="AT69" s="267">
        <f t="shared" si="48"/>
        <v>90</v>
      </c>
      <c r="AU69" s="166" t="str">
        <f t="shared" si="49"/>
        <v>2 เดือน 29 วัน</v>
      </c>
    </row>
    <row r="70" spans="1:47" s="78" customFormat="1" ht="21" customHeight="1" x14ac:dyDescent="0.25">
      <c r="A70" s="69" t="s">
        <v>406</v>
      </c>
      <c r="B70" s="54">
        <v>1</v>
      </c>
      <c r="C70" s="55" t="s">
        <v>59</v>
      </c>
      <c r="D70" s="56">
        <v>281000</v>
      </c>
      <c r="E70" s="55"/>
      <c r="F70" s="297">
        <v>43009</v>
      </c>
      <c r="G70" s="297">
        <v>43099</v>
      </c>
      <c r="H70" s="72" t="s">
        <v>29</v>
      </c>
      <c r="I70" s="72" t="str">
        <f t="shared" si="43"/>
        <v>เฉพาะเจาะจง</v>
      </c>
      <c r="J70" s="56"/>
      <c r="K70" s="72"/>
      <c r="L70" s="72" t="s">
        <v>31</v>
      </c>
      <c r="M70" s="55"/>
      <c r="N70" s="379" t="s">
        <v>633</v>
      </c>
      <c r="O70" s="379" t="s">
        <v>633</v>
      </c>
      <c r="P70" s="379" t="s">
        <v>633</v>
      </c>
      <c r="Q70" s="74"/>
      <c r="R70" s="74"/>
      <c r="S70" s="74"/>
      <c r="T70" s="74"/>
      <c r="U70" s="74"/>
      <c r="V70" s="74"/>
      <c r="W70" s="74"/>
      <c r="X70" s="75"/>
      <c r="Y70" s="75"/>
      <c r="Z70" s="79"/>
      <c r="AA70" s="380"/>
      <c r="AB70" s="380"/>
      <c r="AC70" s="380">
        <v>281000</v>
      </c>
      <c r="AD70" s="380"/>
      <c r="AE70" s="380"/>
      <c r="AF70" s="380"/>
      <c r="AG70" s="380"/>
      <c r="AH70" s="380"/>
      <c r="AI70" s="380"/>
      <c r="AJ70" s="380"/>
      <c r="AK70" s="380"/>
      <c r="AL70" s="380"/>
      <c r="AM70" s="275">
        <f t="shared" si="44"/>
        <v>90</v>
      </c>
      <c r="AN70" s="290">
        <f t="shared" si="45"/>
        <v>43099</v>
      </c>
      <c r="AO70" s="269">
        <v>-5</v>
      </c>
      <c r="AP70" s="290">
        <f t="shared" si="46"/>
        <v>43094</v>
      </c>
      <c r="AQ70" s="269">
        <v>5</v>
      </c>
      <c r="AR70" s="290">
        <f t="shared" si="47"/>
        <v>43099</v>
      </c>
      <c r="AS70" s="269" t="str">
        <f t="shared" si="40"/>
        <v>ธ.ค.</v>
      </c>
      <c r="AT70" s="267">
        <f t="shared" si="48"/>
        <v>90</v>
      </c>
      <c r="AU70" s="166" t="str">
        <f t="shared" si="49"/>
        <v>2 เดือน 29 วัน</v>
      </c>
    </row>
    <row r="71" spans="1:47" s="78" customFormat="1" ht="21" customHeight="1" x14ac:dyDescent="0.25">
      <c r="A71" s="69" t="s">
        <v>407</v>
      </c>
      <c r="B71" s="54">
        <v>8</v>
      </c>
      <c r="C71" s="55" t="s">
        <v>59</v>
      </c>
      <c r="D71" s="56">
        <v>356000</v>
      </c>
      <c r="E71" s="55"/>
      <c r="F71" s="297">
        <v>43009</v>
      </c>
      <c r="G71" s="297">
        <v>43099</v>
      </c>
      <c r="H71" s="72" t="s">
        <v>29</v>
      </c>
      <c r="I71" s="72" t="str">
        <f t="shared" si="43"/>
        <v>เฉพาะเจาะจง</v>
      </c>
      <c r="J71" s="56"/>
      <c r="K71" s="72"/>
      <c r="L71" s="72" t="s">
        <v>31</v>
      </c>
      <c r="M71" s="55"/>
      <c r="N71" s="379" t="s">
        <v>633</v>
      </c>
      <c r="O71" s="379" t="s">
        <v>633</v>
      </c>
      <c r="P71" s="379" t="s">
        <v>633</v>
      </c>
      <c r="Q71" s="74"/>
      <c r="R71" s="74"/>
      <c r="S71" s="74"/>
      <c r="T71" s="74"/>
      <c r="U71" s="74"/>
      <c r="V71" s="74"/>
      <c r="W71" s="74"/>
      <c r="X71" s="75"/>
      <c r="Y71" s="75"/>
      <c r="Z71" s="79"/>
      <c r="AA71" s="380"/>
      <c r="AB71" s="380"/>
      <c r="AC71" s="380">
        <v>356000</v>
      </c>
      <c r="AD71" s="380"/>
      <c r="AE71" s="380"/>
      <c r="AF71" s="380"/>
      <c r="AG71" s="380"/>
      <c r="AH71" s="380"/>
      <c r="AI71" s="380"/>
      <c r="AJ71" s="380"/>
      <c r="AK71" s="380"/>
      <c r="AL71" s="380"/>
      <c r="AM71" s="275">
        <f t="shared" si="44"/>
        <v>90</v>
      </c>
      <c r="AN71" s="290">
        <f t="shared" si="45"/>
        <v>43099</v>
      </c>
      <c r="AO71" s="269">
        <v>-5</v>
      </c>
      <c r="AP71" s="290">
        <f t="shared" si="46"/>
        <v>43094</v>
      </c>
      <c r="AQ71" s="269">
        <v>5</v>
      </c>
      <c r="AR71" s="290">
        <f t="shared" si="47"/>
        <v>43099</v>
      </c>
      <c r="AS71" s="269" t="str">
        <f t="shared" si="40"/>
        <v>ธ.ค.</v>
      </c>
      <c r="AT71" s="267">
        <f t="shared" si="48"/>
        <v>90</v>
      </c>
      <c r="AU71" s="166" t="str">
        <f t="shared" si="49"/>
        <v>2 เดือน 29 วัน</v>
      </c>
    </row>
    <row r="72" spans="1:47" s="78" customFormat="1" ht="21" customHeight="1" x14ac:dyDescent="0.25">
      <c r="A72" s="69" t="s">
        <v>408</v>
      </c>
      <c r="B72" s="54">
        <v>10</v>
      </c>
      <c r="C72" s="55" t="s">
        <v>59</v>
      </c>
      <c r="D72" s="56">
        <v>68000</v>
      </c>
      <c r="E72" s="55"/>
      <c r="F72" s="297">
        <v>43009</v>
      </c>
      <c r="G72" s="297">
        <v>43099</v>
      </c>
      <c r="H72" s="72" t="s">
        <v>29</v>
      </c>
      <c r="I72" s="72" t="str">
        <f t="shared" si="43"/>
        <v>เฉพาะเจาะจง</v>
      </c>
      <c r="J72" s="56"/>
      <c r="K72" s="72"/>
      <c r="L72" s="72" t="s">
        <v>31</v>
      </c>
      <c r="M72" s="55"/>
      <c r="N72" s="379" t="s">
        <v>633</v>
      </c>
      <c r="O72" s="379" t="s">
        <v>633</v>
      </c>
      <c r="P72" s="379" t="s">
        <v>633</v>
      </c>
      <c r="Q72" s="74"/>
      <c r="R72" s="74"/>
      <c r="S72" s="74"/>
      <c r="T72" s="74"/>
      <c r="U72" s="74"/>
      <c r="V72" s="74"/>
      <c r="W72" s="74"/>
      <c r="X72" s="75"/>
      <c r="Y72" s="75"/>
      <c r="Z72" s="79"/>
      <c r="AA72" s="380"/>
      <c r="AB72" s="380"/>
      <c r="AC72" s="380">
        <v>68000</v>
      </c>
      <c r="AD72" s="380"/>
      <c r="AE72" s="380"/>
      <c r="AF72" s="380"/>
      <c r="AG72" s="380"/>
      <c r="AH72" s="380"/>
      <c r="AI72" s="380"/>
      <c r="AJ72" s="380"/>
      <c r="AK72" s="380"/>
      <c r="AL72" s="380"/>
      <c r="AM72" s="275">
        <f t="shared" si="44"/>
        <v>90</v>
      </c>
      <c r="AN72" s="290">
        <f t="shared" si="45"/>
        <v>43099</v>
      </c>
      <c r="AO72" s="269">
        <v>-5</v>
      </c>
      <c r="AP72" s="290">
        <f t="shared" si="46"/>
        <v>43094</v>
      </c>
      <c r="AQ72" s="269">
        <v>5</v>
      </c>
      <c r="AR72" s="290">
        <f t="shared" si="47"/>
        <v>43099</v>
      </c>
      <c r="AS72" s="269" t="str">
        <f t="shared" si="40"/>
        <v>ธ.ค.</v>
      </c>
      <c r="AT72" s="267">
        <f t="shared" si="48"/>
        <v>90</v>
      </c>
      <c r="AU72" s="166" t="str">
        <f t="shared" si="49"/>
        <v>2 เดือน 29 วัน</v>
      </c>
    </row>
    <row r="73" spans="1:47" s="78" customFormat="1" ht="21" customHeight="1" x14ac:dyDescent="0.25">
      <c r="A73" s="69" t="s">
        <v>409</v>
      </c>
      <c r="B73" s="54">
        <v>10</v>
      </c>
      <c r="C73" s="55" t="s">
        <v>157</v>
      </c>
      <c r="D73" s="56">
        <v>68000</v>
      </c>
      <c r="E73" s="55"/>
      <c r="F73" s="297">
        <v>43009</v>
      </c>
      <c r="G73" s="297">
        <v>43099</v>
      </c>
      <c r="H73" s="72" t="s">
        <v>29</v>
      </c>
      <c r="I73" s="72" t="str">
        <f t="shared" si="43"/>
        <v>เฉพาะเจาะจง</v>
      </c>
      <c r="J73" s="56"/>
      <c r="K73" s="72"/>
      <c r="L73" s="72" t="s">
        <v>31</v>
      </c>
      <c r="M73" s="55"/>
      <c r="N73" s="379" t="s">
        <v>633</v>
      </c>
      <c r="O73" s="379" t="s">
        <v>633</v>
      </c>
      <c r="P73" s="379" t="s">
        <v>633</v>
      </c>
      <c r="Q73" s="74"/>
      <c r="R73" s="74"/>
      <c r="S73" s="74"/>
      <c r="T73" s="74"/>
      <c r="U73" s="74"/>
      <c r="V73" s="74"/>
      <c r="W73" s="74"/>
      <c r="X73" s="75"/>
      <c r="Y73" s="75"/>
      <c r="Z73" s="79"/>
      <c r="AA73" s="380"/>
      <c r="AB73" s="380"/>
      <c r="AC73" s="380">
        <v>68000</v>
      </c>
      <c r="AD73" s="380"/>
      <c r="AE73" s="380"/>
      <c r="AF73" s="380"/>
      <c r="AG73" s="380"/>
      <c r="AH73" s="380"/>
      <c r="AI73" s="380"/>
      <c r="AJ73" s="380"/>
      <c r="AK73" s="380"/>
      <c r="AL73" s="380"/>
      <c r="AM73" s="275">
        <f t="shared" si="44"/>
        <v>90</v>
      </c>
      <c r="AN73" s="290">
        <f t="shared" si="45"/>
        <v>43099</v>
      </c>
      <c r="AO73" s="269">
        <v>-5</v>
      </c>
      <c r="AP73" s="290">
        <f t="shared" si="46"/>
        <v>43094</v>
      </c>
      <c r="AQ73" s="269">
        <v>5</v>
      </c>
      <c r="AR73" s="290">
        <f t="shared" si="47"/>
        <v>43099</v>
      </c>
      <c r="AS73" s="269" t="str">
        <f t="shared" si="40"/>
        <v>ธ.ค.</v>
      </c>
      <c r="AT73" s="267">
        <f t="shared" si="48"/>
        <v>90</v>
      </c>
      <c r="AU73" s="166" t="str">
        <f t="shared" si="49"/>
        <v>2 เดือน 29 วัน</v>
      </c>
    </row>
    <row r="74" spans="1:47" s="78" customFormat="1" ht="21" customHeight="1" x14ac:dyDescent="0.25">
      <c r="A74" s="69" t="s">
        <v>410</v>
      </c>
      <c r="B74" s="54">
        <v>6</v>
      </c>
      <c r="C74" s="55" t="s">
        <v>59</v>
      </c>
      <c r="D74" s="56">
        <v>90000</v>
      </c>
      <c r="E74" s="55"/>
      <c r="F74" s="297">
        <v>43009</v>
      </c>
      <c r="G74" s="297">
        <v>43099</v>
      </c>
      <c r="H74" s="72" t="s">
        <v>29</v>
      </c>
      <c r="I74" s="72" t="str">
        <f t="shared" si="43"/>
        <v>เฉพาะเจาะจง</v>
      </c>
      <c r="J74" s="56"/>
      <c r="K74" s="72"/>
      <c r="L74" s="72" t="s">
        <v>31</v>
      </c>
      <c r="M74" s="55"/>
      <c r="N74" s="379" t="s">
        <v>633</v>
      </c>
      <c r="O74" s="379" t="s">
        <v>633</v>
      </c>
      <c r="P74" s="379" t="s">
        <v>633</v>
      </c>
      <c r="Q74" s="74"/>
      <c r="R74" s="74"/>
      <c r="S74" s="74"/>
      <c r="T74" s="74"/>
      <c r="U74" s="74"/>
      <c r="V74" s="74"/>
      <c r="W74" s="74"/>
      <c r="X74" s="75"/>
      <c r="Y74" s="75"/>
      <c r="Z74" s="79"/>
      <c r="AA74" s="380"/>
      <c r="AB74" s="380"/>
      <c r="AC74" s="380">
        <v>90000</v>
      </c>
      <c r="AD74" s="380"/>
      <c r="AE74" s="380"/>
      <c r="AF74" s="380"/>
      <c r="AG74" s="380"/>
      <c r="AH74" s="380"/>
      <c r="AI74" s="380"/>
      <c r="AJ74" s="380"/>
      <c r="AK74" s="380"/>
      <c r="AL74" s="380"/>
      <c r="AM74" s="275">
        <f t="shared" si="44"/>
        <v>90</v>
      </c>
      <c r="AN74" s="290">
        <f t="shared" si="45"/>
        <v>43099</v>
      </c>
      <c r="AO74" s="269">
        <v>-5</v>
      </c>
      <c r="AP74" s="290">
        <f t="shared" si="46"/>
        <v>43094</v>
      </c>
      <c r="AQ74" s="269">
        <v>5</v>
      </c>
      <c r="AR74" s="290">
        <f t="shared" si="47"/>
        <v>43099</v>
      </c>
      <c r="AS74" s="269" t="str">
        <f t="shared" si="40"/>
        <v>ธ.ค.</v>
      </c>
      <c r="AT74" s="267">
        <f t="shared" si="48"/>
        <v>90</v>
      </c>
      <c r="AU74" s="166" t="str">
        <f t="shared" si="49"/>
        <v>2 เดือน 29 วัน</v>
      </c>
    </row>
    <row r="75" spans="1:47" s="78" customFormat="1" ht="21" customHeight="1" x14ac:dyDescent="0.25">
      <c r="A75" s="69" t="s">
        <v>411</v>
      </c>
      <c r="B75" s="54">
        <v>1</v>
      </c>
      <c r="C75" s="55" t="s">
        <v>59</v>
      </c>
      <c r="D75" s="56">
        <v>125000</v>
      </c>
      <c r="E75" s="55"/>
      <c r="F75" s="297">
        <v>43009</v>
      </c>
      <c r="G75" s="297">
        <v>43099</v>
      </c>
      <c r="H75" s="72" t="s">
        <v>29</v>
      </c>
      <c r="I75" s="72" t="str">
        <f t="shared" si="43"/>
        <v>เฉพาะเจาะจง</v>
      </c>
      <c r="J75" s="56"/>
      <c r="K75" s="72"/>
      <c r="L75" s="72" t="s">
        <v>31</v>
      </c>
      <c r="M75" s="55"/>
      <c r="N75" s="379" t="s">
        <v>633</v>
      </c>
      <c r="O75" s="379" t="s">
        <v>633</v>
      </c>
      <c r="P75" s="379" t="s">
        <v>633</v>
      </c>
      <c r="Q75" s="74"/>
      <c r="R75" s="74"/>
      <c r="S75" s="74"/>
      <c r="T75" s="74"/>
      <c r="U75" s="74"/>
      <c r="V75" s="74"/>
      <c r="W75" s="74"/>
      <c r="X75" s="75"/>
      <c r="Y75" s="75"/>
      <c r="Z75" s="79"/>
      <c r="AA75" s="380"/>
      <c r="AB75" s="380"/>
      <c r="AC75" s="380">
        <v>125000</v>
      </c>
      <c r="AD75" s="380"/>
      <c r="AE75" s="380"/>
      <c r="AF75" s="380"/>
      <c r="AG75" s="380"/>
      <c r="AH75" s="380"/>
      <c r="AI75" s="380"/>
      <c r="AJ75" s="380"/>
      <c r="AK75" s="380"/>
      <c r="AL75" s="380"/>
      <c r="AM75" s="275">
        <f t="shared" si="44"/>
        <v>90</v>
      </c>
      <c r="AN75" s="290">
        <f t="shared" si="45"/>
        <v>43099</v>
      </c>
      <c r="AO75" s="269">
        <v>-5</v>
      </c>
      <c r="AP75" s="290">
        <f t="shared" si="46"/>
        <v>43094</v>
      </c>
      <c r="AQ75" s="269">
        <v>5</v>
      </c>
      <c r="AR75" s="290">
        <f t="shared" si="47"/>
        <v>43099</v>
      </c>
      <c r="AS75" s="269" t="str">
        <f t="shared" si="40"/>
        <v>ธ.ค.</v>
      </c>
      <c r="AT75" s="267">
        <f t="shared" si="48"/>
        <v>90</v>
      </c>
      <c r="AU75" s="166" t="str">
        <f t="shared" si="49"/>
        <v>2 เดือน 29 วัน</v>
      </c>
    </row>
    <row r="76" spans="1:47" s="78" customFormat="1" ht="21" customHeight="1" x14ac:dyDescent="0.25">
      <c r="A76" s="69" t="s">
        <v>412</v>
      </c>
      <c r="B76" s="54">
        <v>2</v>
      </c>
      <c r="C76" s="55" t="s">
        <v>59</v>
      </c>
      <c r="D76" s="56">
        <v>109800</v>
      </c>
      <c r="E76" s="55"/>
      <c r="F76" s="297">
        <v>43009</v>
      </c>
      <c r="G76" s="297">
        <v>43099</v>
      </c>
      <c r="H76" s="72" t="s">
        <v>29</v>
      </c>
      <c r="I76" s="72" t="str">
        <f t="shared" si="43"/>
        <v>เฉพาะเจาะจง</v>
      </c>
      <c r="J76" s="56"/>
      <c r="K76" s="72"/>
      <c r="L76" s="72" t="s">
        <v>31</v>
      </c>
      <c r="M76" s="55"/>
      <c r="N76" s="379" t="s">
        <v>633</v>
      </c>
      <c r="O76" s="379" t="s">
        <v>633</v>
      </c>
      <c r="P76" s="379" t="s">
        <v>633</v>
      </c>
      <c r="Q76" s="74"/>
      <c r="R76" s="74"/>
      <c r="S76" s="74"/>
      <c r="T76" s="74"/>
      <c r="U76" s="74"/>
      <c r="V76" s="74"/>
      <c r="W76" s="74"/>
      <c r="X76" s="75"/>
      <c r="Y76" s="75"/>
      <c r="Z76" s="79"/>
      <c r="AA76" s="380"/>
      <c r="AB76" s="380"/>
      <c r="AC76" s="380">
        <v>109800</v>
      </c>
      <c r="AD76" s="380"/>
      <c r="AE76" s="380"/>
      <c r="AF76" s="380"/>
      <c r="AG76" s="380"/>
      <c r="AH76" s="380"/>
      <c r="AI76" s="380"/>
      <c r="AJ76" s="380"/>
      <c r="AK76" s="380"/>
      <c r="AL76" s="380"/>
      <c r="AM76" s="275">
        <f t="shared" si="44"/>
        <v>90</v>
      </c>
      <c r="AN76" s="290">
        <f t="shared" si="45"/>
        <v>43099</v>
      </c>
      <c r="AO76" s="269">
        <v>-5</v>
      </c>
      <c r="AP76" s="290">
        <f t="shared" si="46"/>
        <v>43094</v>
      </c>
      <c r="AQ76" s="269">
        <v>5</v>
      </c>
      <c r="AR76" s="290">
        <f t="shared" si="47"/>
        <v>43099</v>
      </c>
      <c r="AS76" s="269" t="str">
        <f t="shared" si="40"/>
        <v>ธ.ค.</v>
      </c>
      <c r="AT76" s="267">
        <f t="shared" si="48"/>
        <v>90</v>
      </c>
      <c r="AU76" s="166" t="str">
        <f t="shared" si="49"/>
        <v>2 เดือน 29 วัน</v>
      </c>
    </row>
    <row r="77" spans="1:47" s="78" customFormat="1" ht="21" x14ac:dyDescent="0.25">
      <c r="A77" s="69" t="s">
        <v>413</v>
      </c>
      <c r="B77" s="54">
        <v>5</v>
      </c>
      <c r="C77" s="55" t="s">
        <v>157</v>
      </c>
      <c r="D77" s="56">
        <v>290000</v>
      </c>
      <c r="E77" s="55"/>
      <c r="F77" s="297">
        <v>43009</v>
      </c>
      <c r="G77" s="297">
        <v>43099</v>
      </c>
      <c r="H77" s="72" t="s">
        <v>29</v>
      </c>
      <c r="I77" s="72" t="str">
        <f t="shared" si="43"/>
        <v>เฉพาะเจาะจง</v>
      </c>
      <c r="J77" s="56"/>
      <c r="K77" s="72"/>
      <c r="L77" s="72" t="s">
        <v>31</v>
      </c>
      <c r="M77" s="55"/>
      <c r="N77" s="379" t="s">
        <v>633</v>
      </c>
      <c r="O77" s="379" t="s">
        <v>633</v>
      </c>
      <c r="P77" s="379" t="s">
        <v>633</v>
      </c>
      <c r="Q77" s="74"/>
      <c r="R77" s="74"/>
      <c r="S77" s="74"/>
      <c r="T77" s="74"/>
      <c r="U77" s="74"/>
      <c r="V77" s="74"/>
      <c r="W77" s="74"/>
      <c r="X77" s="75"/>
      <c r="Y77" s="75"/>
      <c r="Z77" s="79"/>
      <c r="AA77" s="380"/>
      <c r="AB77" s="380"/>
      <c r="AC77" s="380">
        <v>290000</v>
      </c>
      <c r="AD77" s="380"/>
      <c r="AE77" s="380"/>
      <c r="AF77" s="380"/>
      <c r="AG77" s="380"/>
      <c r="AH77" s="380"/>
      <c r="AI77" s="380"/>
      <c r="AJ77" s="380"/>
      <c r="AK77" s="380"/>
      <c r="AL77" s="380"/>
      <c r="AM77" s="275">
        <f t="shared" si="44"/>
        <v>90</v>
      </c>
      <c r="AN77" s="290">
        <f t="shared" si="45"/>
        <v>43099</v>
      </c>
      <c r="AO77" s="269">
        <v>-5</v>
      </c>
      <c r="AP77" s="290">
        <f t="shared" si="46"/>
        <v>43094</v>
      </c>
      <c r="AQ77" s="269">
        <v>5</v>
      </c>
      <c r="AR77" s="290">
        <f t="shared" si="47"/>
        <v>43099</v>
      </c>
      <c r="AS77" s="269" t="str">
        <f t="shared" si="40"/>
        <v>ธ.ค.</v>
      </c>
      <c r="AT77" s="267">
        <f t="shared" si="48"/>
        <v>90</v>
      </c>
      <c r="AU77" s="166" t="str">
        <f t="shared" si="49"/>
        <v>2 เดือน 29 วัน</v>
      </c>
    </row>
    <row r="78" spans="1:47" s="78" customFormat="1" ht="21" customHeight="1" x14ac:dyDescent="0.25">
      <c r="A78" s="69" t="s">
        <v>414</v>
      </c>
      <c r="B78" s="54">
        <v>2</v>
      </c>
      <c r="C78" s="55" t="s">
        <v>157</v>
      </c>
      <c r="D78" s="56">
        <v>80000</v>
      </c>
      <c r="E78" s="55"/>
      <c r="F78" s="297">
        <v>43009</v>
      </c>
      <c r="G78" s="297">
        <v>43099</v>
      </c>
      <c r="H78" s="72" t="s">
        <v>29</v>
      </c>
      <c r="I78" s="72" t="str">
        <f t="shared" si="43"/>
        <v>เฉพาะเจาะจง</v>
      </c>
      <c r="J78" s="56"/>
      <c r="K78" s="72"/>
      <c r="L78" s="72" t="s">
        <v>31</v>
      </c>
      <c r="M78" s="55"/>
      <c r="N78" s="379" t="s">
        <v>633</v>
      </c>
      <c r="O78" s="379" t="s">
        <v>633</v>
      </c>
      <c r="P78" s="379" t="s">
        <v>633</v>
      </c>
      <c r="Q78" s="74"/>
      <c r="R78" s="74"/>
      <c r="S78" s="74"/>
      <c r="T78" s="74"/>
      <c r="U78" s="74"/>
      <c r="V78" s="74"/>
      <c r="W78" s="74"/>
      <c r="X78" s="75"/>
      <c r="Y78" s="75"/>
      <c r="Z78" s="79"/>
      <c r="AA78" s="380"/>
      <c r="AB78" s="380"/>
      <c r="AC78" s="380">
        <v>80000</v>
      </c>
      <c r="AD78" s="380"/>
      <c r="AE78" s="380"/>
      <c r="AF78" s="380"/>
      <c r="AG78" s="380"/>
      <c r="AH78" s="380"/>
      <c r="AI78" s="380"/>
      <c r="AJ78" s="380"/>
      <c r="AK78" s="380"/>
      <c r="AL78" s="380"/>
      <c r="AM78" s="275">
        <f t="shared" si="44"/>
        <v>90</v>
      </c>
      <c r="AN78" s="290">
        <f t="shared" si="45"/>
        <v>43099</v>
      </c>
      <c r="AO78" s="269">
        <v>-5</v>
      </c>
      <c r="AP78" s="290">
        <f t="shared" si="46"/>
        <v>43094</v>
      </c>
      <c r="AQ78" s="269">
        <v>5</v>
      </c>
      <c r="AR78" s="290">
        <f t="shared" si="47"/>
        <v>43099</v>
      </c>
      <c r="AS78" s="269" t="str">
        <f t="shared" si="40"/>
        <v>ธ.ค.</v>
      </c>
      <c r="AT78" s="267">
        <f t="shared" si="48"/>
        <v>90</v>
      </c>
      <c r="AU78" s="166" t="str">
        <f t="shared" si="49"/>
        <v>2 เดือน 29 วัน</v>
      </c>
    </row>
    <row r="79" spans="1:47" s="78" customFormat="1" ht="21" customHeight="1" x14ac:dyDescent="0.25">
      <c r="A79" s="69" t="s">
        <v>415</v>
      </c>
      <c r="B79" s="54">
        <v>2</v>
      </c>
      <c r="C79" s="55" t="s">
        <v>45</v>
      </c>
      <c r="D79" s="56">
        <v>28000</v>
      </c>
      <c r="E79" s="55"/>
      <c r="F79" s="297">
        <v>43009</v>
      </c>
      <c r="G79" s="297">
        <v>43099</v>
      </c>
      <c r="H79" s="72" t="s">
        <v>29</v>
      </c>
      <c r="I79" s="72" t="str">
        <f t="shared" si="43"/>
        <v>เฉพาะเจาะจง</v>
      </c>
      <c r="J79" s="56"/>
      <c r="K79" s="72"/>
      <c r="L79" s="72" t="s">
        <v>31</v>
      </c>
      <c r="M79" s="55"/>
      <c r="N79" s="379" t="s">
        <v>633</v>
      </c>
      <c r="O79" s="379" t="s">
        <v>633</v>
      </c>
      <c r="P79" s="379" t="s">
        <v>633</v>
      </c>
      <c r="Q79" s="74"/>
      <c r="R79" s="74"/>
      <c r="S79" s="74"/>
      <c r="T79" s="74"/>
      <c r="U79" s="74"/>
      <c r="V79" s="74"/>
      <c r="W79" s="74"/>
      <c r="X79" s="75"/>
      <c r="Y79" s="75"/>
      <c r="Z79" s="79"/>
      <c r="AA79" s="380"/>
      <c r="AB79" s="380"/>
      <c r="AC79" s="380">
        <v>28000</v>
      </c>
      <c r="AD79" s="380"/>
      <c r="AE79" s="380"/>
      <c r="AF79" s="380"/>
      <c r="AG79" s="380"/>
      <c r="AH79" s="380"/>
      <c r="AI79" s="380"/>
      <c r="AJ79" s="380"/>
      <c r="AK79" s="380"/>
      <c r="AL79" s="380"/>
      <c r="AM79" s="275">
        <f t="shared" si="44"/>
        <v>90</v>
      </c>
      <c r="AN79" s="290">
        <f t="shared" si="45"/>
        <v>43099</v>
      </c>
      <c r="AO79" s="269">
        <v>-5</v>
      </c>
      <c r="AP79" s="290">
        <f t="shared" si="46"/>
        <v>43094</v>
      </c>
      <c r="AQ79" s="269">
        <v>5</v>
      </c>
      <c r="AR79" s="290">
        <f t="shared" si="47"/>
        <v>43099</v>
      </c>
      <c r="AS79" s="269" t="str">
        <f t="shared" si="40"/>
        <v>ธ.ค.</v>
      </c>
      <c r="AT79" s="267">
        <f t="shared" si="48"/>
        <v>90</v>
      </c>
      <c r="AU79" s="166" t="str">
        <f t="shared" si="49"/>
        <v>2 เดือน 29 วัน</v>
      </c>
    </row>
    <row r="80" spans="1:47" s="78" customFormat="1" ht="21" customHeight="1" x14ac:dyDescent="0.25">
      <c r="A80" s="69" t="s">
        <v>416</v>
      </c>
      <c r="B80" s="54">
        <v>2</v>
      </c>
      <c r="C80" s="55" t="s">
        <v>45</v>
      </c>
      <c r="D80" s="56">
        <v>4000</v>
      </c>
      <c r="E80" s="55"/>
      <c r="F80" s="297">
        <v>43009</v>
      </c>
      <c r="G80" s="297">
        <v>43099</v>
      </c>
      <c r="H80" s="72" t="s">
        <v>29</v>
      </c>
      <c r="I80" s="72" t="str">
        <f t="shared" si="43"/>
        <v>เฉพาะเจาะจง</v>
      </c>
      <c r="J80" s="56"/>
      <c r="K80" s="72"/>
      <c r="L80" s="72" t="s">
        <v>31</v>
      </c>
      <c r="M80" s="55"/>
      <c r="N80" s="379" t="s">
        <v>633</v>
      </c>
      <c r="O80" s="379" t="s">
        <v>633</v>
      </c>
      <c r="P80" s="379" t="s">
        <v>633</v>
      </c>
      <c r="Q80" s="74"/>
      <c r="R80" s="74"/>
      <c r="S80" s="74"/>
      <c r="T80" s="74"/>
      <c r="U80" s="74"/>
      <c r="V80" s="74"/>
      <c r="W80" s="74"/>
      <c r="X80" s="75"/>
      <c r="Y80" s="75"/>
      <c r="Z80" s="79"/>
      <c r="AA80" s="380"/>
      <c r="AB80" s="380"/>
      <c r="AC80" s="380">
        <v>4000</v>
      </c>
      <c r="AD80" s="380"/>
      <c r="AE80" s="380"/>
      <c r="AF80" s="380"/>
      <c r="AG80" s="380"/>
      <c r="AH80" s="380"/>
      <c r="AI80" s="380"/>
      <c r="AJ80" s="380"/>
      <c r="AK80" s="380"/>
      <c r="AL80" s="380"/>
      <c r="AM80" s="275">
        <f t="shared" si="44"/>
        <v>90</v>
      </c>
      <c r="AN80" s="290">
        <f t="shared" si="45"/>
        <v>43099</v>
      </c>
      <c r="AO80" s="269">
        <v>-5</v>
      </c>
      <c r="AP80" s="290">
        <f t="shared" si="46"/>
        <v>43094</v>
      </c>
      <c r="AQ80" s="269">
        <v>5</v>
      </c>
      <c r="AR80" s="290">
        <f t="shared" si="47"/>
        <v>43099</v>
      </c>
      <c r="AS80" s="269" t="str">
        <f t="shared" si="40"/>
        <v>ธ.ค.</v>
      </c>
      <c r="AT80" s="267">
        <f t="shared" si="48"/>
        <v>90</v>
      </c>
      <c r="AU80" s="166" t="str">
        <f t="shared" si="49"/>
        <v>2 เดือน 29 วัน</v>
      </c>
    </row>
    <row r="81" spans="1:47" s="78" customFormat="1" ht="21" customHeight="1" x14ac:dyDescent="0.25">
      <c r="A81" s="69" t="s">
        <v>417</v>
      </c>
      <c r="B81" s="54">
        <v>3</v>
      </c>
      <c r="C81" s="55" t="s">
        <v>45</v>
      </c>
      <c r="D81" s="56">
        <v>6000</v>
      </c>
      <c r="E81" s="55"/>
      <c r="F81" s="297">
        <v>43009</v>
      </c>
      <c r="G81" s="297">
        <v>43099</v>
      </c>
      <c r="H81" s="72" t="s">
        <v>29</v>
      </c>
      <c r="I81" s="72" t="str">
        <f t="shared" si="43"/>
        <v>เฉพาะเจาะจง</v>
      </c>
      <c r="J81" s="56"/>
      <c r="K81" s="72"/>
      <c r="L81" s="72" t="s">
        <v>31</v>
      </c>
      <c r="M81" s="55"/>
      <c r="N81" s="379" t="s">
        <v>633</v>
      </c>
      <c r="O81" s="379" t="s">
        <v>633</v>
      </c>
      <c r="P81" s="379" t="s">
        <v>633</v>
      </c>
      <c r="Q81" s="74"/>
      <c r="R81" s="74"/>
      <c r="S81" s="74"/>
      <c r="T81" s="74"/>
      <c r="U81" s="74"/>
      <c r="V81" s="74"/>
      <c r="W81" s="74"/>
      <c r="X81" s="75"/>
      <c r="Y81" s="75"/>
      <c r="Z81" s="79"/>
      <c r="AA81" s="380"/>
      <c r="AB81" s="380"/>
      <c r="AC81" s="380">
        <v>6000</v>
      </c>
      <c r="AD81" s="380"/>
      <c r="AE81" s="380"/>
      <c r="AF81" s="380"/>
      <c r="AG81" s="380"/>
      <c r="AH81" s="380"/>
      <c r="AI81" s="380"/>
      <c r="AJ81" s="380"/>
      <c r="AK81" s="380"/>
      <c r="AL81" s="380"/>
      <c r="AM81" s="275">
        <f t="shared" si="44"/>
        <v>90</v>
      </c>
      <c r="AN81" s="290">
        <f t="shared" si="45"/>
        <v>43099</v>
      </c>
      <c r="AO81" s="269">
        <v>-5</v>
      </c>
      <c r="AP81" s="290">
        <f t="shared" si="46"/>
        <v>43094</v>
      </c>
      <c r="AQ81" s="269">
        <v>5</v>
      </c>
      <c r="AR81" s="290">
        <f t="shared" si="47"/>
        <v>43099</v>
      </c>
      <c r="AS81" s="269" t="str">
        <f t="shared" si="40"/>
        <v>ธ.ค.</v>
      </c>
      <c r="AT81" s="267">
        <f t="shared" si="48"/>
        <v>90</v>
      </c>
      <c r="AU81" s="166" t="str">
        <f t="shared" si="49"/>
        <v>2 เดือน 29 วัน</v>
      </c>
    </row>
    <row r="82" spans="1:47" s="78" customFormat="1" ht="21" customHeight="1" x14ac:dyDescent="0.25">
      <c r="A82" s="69" t="s">
        <v>418</v>
      </c>
      <c r="B82" s="54">
        <v>1</v>
      </c>
      <c r="C82" s="55" t="s">
        <v>66</v>
      </c>
      <c r="D82" s="56">
        <v>29000</v>
      </c>
      <c r="E82" s="55"/>
      <c r="F82" s="297">
        <v>43009</v>
      </c>
      <c r="G82" s="297">
        <v>43099</v>
      </c>
      <c r="H82" s="72" t="s">
        <v>29</v>
      </c>
      <c r="I82" s="72" t="str">
        <f t="shared" si="43"/>
        <v>เฉพาะเจาะจง</v>
      </c>
      <c r="J82" s="56"/>
      <c r="K82" s="72"/>
      <c r="L82" s="72" t="s">
        <v>31</v>
      </c>
      <c r="M82" s="55"/>
      <c r="N82" s="379" t="s">
        <v>633</v>
      </c>
      <c r="O82" s="379" t="s">
        <v>633</v>
      </c>
      <c r="P82" s="379" t="s">
        <v>633</v>
      </c>
      <c r="Q82" s="74"/>
      <c r="R82" s="74"/>
      <c r="S82" s="74"/>
      <c r="T82" s="74"/>
      <c r="U82" s="74"/>
      <c r="V82" s="74"/>
      <c r="W82" s="74"/>
      <c r="X82" s="75"/>
      <c r="Y82" s="75"/>
      <c r="Z82" s="79"/>
      <c r="AA82" s="380"/>
      <c r="AB82" s="380"/>
      <c r="AC82" s="380">
        <v>29000</v>
      </c>
      <c r="AD82" s="380"/>
      <c r="AE82" s="380"/>
      <c r="AF82" s="380"/>
      <c r="AG82" s="380"/>
      <c r="AH82" s="380"/>
      <c r="AI82" s="380"/>
      <c r="AJ82" s="380"/>
      <c r="AK82" s="380"/>
      <c r="AL82" s="380"/>
      <c r="AM82" s="275">
        <f t="shared" si="44"/>
        <v>90</v>
      </c>
      <c r="AN82" s="290">
        <f t="shared" si="45"/>
        <v>43099</v>
      </c>
      <c r="AO82" s="269">
        <v>-5</v>
      </c>
      <c r="AP82" s="290">
        <f t="shared" si="46"/>
        <v>43094</v>
      </c>
      <c r="AQ82" s="269">
        <v>5</v>
      </c>
      <c r="AR82" s="290">
        <f t="shared" si="47"/>
        <v>43099</v>
      </c>
      <c r="AS82" s="269" t="str">
        <f t="shared" si="40"/>
        <v>ธ.ค.</v>
      </c>
      <c r="AT82" s="267">
        <f t="shared" si="48"/>
        <v>90</v>
      </c>
      <c r="AU82" s="166" t="str">
        <f t="shared" si="49"/>
        <v>2 เดือน 29 วัน</v>
      </c>
    </row>
    <row r="83" spans="1:47" s="78" customFormat="1" ht="21" customHeight="1" x14ac:dyDescent="0.25">
      <c r="A83" s="69" t="s">
        <v>419</v>
      </c>
      <c r="B83" s="54">
        <v>1</v>
      </c>
      <c r="C83" s="55" t="s">
        <v>66</v>
      </c>
      <c r="D83" s="56">
        <v>29000</v>
      </c>
      <c r="E83" s="55"/>
      <c r="F83" s="297">
        <v>43009</v>
      </c>
      <c r="G83" s="297">
        <v>43099</v>
      </c>
      <c r="H83" s="72" t="s">
        <v>29</v>
      </c>
      <c r="I83" s="72" t="str">
        <f t="shared" si="43"/>
        <v>เฉพาะเจาะจง</v>
      </c>
      <c r="J83" s="56"/>
      <c r="K83" s="72"/>
      <c r="L83" s="72" t="s">
        <v>31</v>
      </c>
      <c r="M83" s="55"/>
      <c r="N83" s="379" t="s">
        <v>633</v>
      </c>
      <c r="O83" s="379" t="s">
        <v>633</v>
      </c>
      <c r="P83" s="379" t="s">
        <v>633</v>
      </c>
      <c r="Q83" s="74"/>
      <c r="R83" s="74"/>
      <c r="S83" s="74"/>
      <c r="T83" s="74"/>
      <c r="U83" s="74"/>
      <c r="V83" s="74"/>
      <c r="W83" s="74"/>
      <c r="X83" s="75"/>
      <c r="Y83" s="75"/>
      <c r="Z83" s="79"/>
      <c r="AA83" s="380"/>
      <c r="AB83" s="380"/>
      <c r="AC83" s="380">
        <v>29000</v>
      </c>
      <c r="AD83" s="380"/>
      <c r="AE83" s="380"/>
      <c r="AF83" s="380"/>
      <c r="AG83" s="380"/>
      <c r="AH83" s="380"/>
      <c r="AI83" s="380"/>
      <c r="AJ83" s="380"/>
      <c r="AK83" s="380"/>
      <c r="AL83" s="380"/>
      <c r="AM83" s="275">
        <f t="shared" si="44"/>
        <v>90</v>
      </c>
      <c r="AN83" s="290">
        <f t="shared" si="45"/>
        <v>43099</v>
      </c>
      <c r="AO83" s="269">
        <v>-5</v>
      </c>
      <c r="AP83" s="290">
        <f t="shared" si="46"/>
        <v>43094</v>
      </c>
      <c r="AQ83" s="269">
        <v>5</v>
      </c>
      <c r="AR83" s="290">
        <f t="shared" si="47"/>
        <v>43099</v>
      </c>
      <c r="AS83" s="269" t="str">
        <f t="shared" si="40"/>
        <v>ธ.ค.</v>
      </c>
      <c r="AT83" s="267">
        <f t="shared" si="48"/>
        <v>90</v>
      </c>
      <c r="AU83" s="166" t="str">
        <f t="shared" si="49"/>
        <v>2 เดือน 29 วัน</v>
      </c>
    </row>
    <row r="84" spans="1:47" s="78" customFormat="1" ht="21" customHeight="1" x14ac:dyDescent="0.25">
      <c r="A84" s="69" t="s">
        <v>420</v>
      </c>
      <c r="B84" s="54">
        <v>1</v>
      </c>
      <c r="C84" s="55" t="s">
        <v>45</v>
      </c>
      <c r="D84" s="56">
        <v>420000</v>
      </c>
      <c r="E84" s="55"/>
      <c r="F84" s="297">
        <v>43009</v>
      </c>
      <c r="G84" s="297">
        <v>43099</v>
      </c>
      <c r="H84" s="72" t="s">
        <v>29</v>
      </c>
      <c r="I84" s="72" t="str">
        <f t="shared" si="43"/>
        <v>เฉพาะเจาะจง</v>
      </c>
      <c r="J84" s="56"/>
      <c r="K84" s="72"/>
      <c r="L84" s="72" t="s">
        <v>31</v>
      </c>
      <c r="M84" s="55"/>
      <c r="N84" s="379" t="s">
        <v>633</v>
      </c>
      <c r="O84" s="379" t="s">
        <v>633</v>
      </c>
      <c r="P84" s="379" t="s">
        <v>633</v>
      </c>
      <c r="Q84" s="74"/>
      <c r="R84" s="74"/>
      <c r="S84" s="74"/>
      <c r="T84" s="74"/>
      <c r="U84" s="74"/>
      <c r="V84" s="74"/>
      <c r="W84" s="74"/>
      <c r="X84" s="75"/>
      <c r="Y84" s="75"/>
      <c r="Z84" s="79"/>
      <c r="AA84" s="380"/>
      <c r="AB84" s="380"/>
      <c r="AC84" s="380">
        <v>420000</v>
      </c>
      <c r="AD84" s="380"/>
      <c r="AE84" s="380"/>
      <c r="AF84" s="380"/>
      <c r="AG84" s="380"/>
      <c r="AH84" s="380"/>
      <c r="AI84" s="380"/>
      <c r="AJ84" s="380"/>
      <c r="AK84" s="380"/>
      <c r="AL84" s="380"/>
      <c r="AM84" s="275">
        <f t="shared" si="44"/>
        <v>90</v>
      </c>
      <c r="AN84" s="290">
        <f t="shared" si="45"/>
        <v>43099</v>
      </c>
      <c r="AO84" s="269">
        <v>-5</v>
      </c>
      <c r="AP84" s="290">
        <f t="shared" si="46"/>
        <v>43094</v>
      </c>
      <c r="AQ84" s="269">
        <v>5</v>
      </c>
      <c r="AR84" s="290">
        <f t="shared" si="47"/>
        <v>43099</v>
      </c>
      <c r="AS84" s="269" t="str">
        <f t="shared" si="40"/>
        <v>ธ.ค.</v>
      </c>
      <c r="AT84" s="267">
        <f t="shared" si="48"/>
        <v>90</v>
      </c>
      <c r="AU84" s="166" t="str">
        <f t="shared" si="49"/>
        <v>2 เดือน 29 วัน</v>
      </c>
    </row>
    <row r="85" spans="1:47" s="78" customFormat="1" ht="21" customHeight="1" x14ac:dyDescent="0.25">
      <c r="A85" s="69" t="s">
        <v>421</v>
      </c>
      <c r="B85" s="54">
        <v>1</v>
      </c>
      <c r="C85" s="55" t="s">
        <v>45</v>
      </c>
      <c r="D85" s="56">
        <v>270000</v>
      </c>
      <c r="E85" s="55"/>
      <c r="F85" s="297">
        <v>43009</v>
      </c>
      <c r="G85" s="297">
        <v>43099</v>
      </c>
      <c r="H85" s="72" t="s">
        <v>29</v>
      </c>
      <c r="I85" s="72" t="str">
        <f t="shared" si="43"/>
        <v>เฉพาะเจาะจง</v>
      </c>
      <c r="J85" s="56"/>
      <c r="K85" s="72"/>
      <c r="L85" s="72" t="s">
        <v>31</v>
      </c>
      <c r="M85" s="55"/>
      <c r="N85" s="379" t="s">
        <v>633</v>
      </c>
      <c r="O85" s="379" t="s">
        <v>633</v>
      </c>
      <c r="P85" s="379" t="s">
        <v>633</v>
      </c>
      <c r="Q85" s="74"/>
      <c r="R85" s="74"/>
      <c r="S85" s="74"/>
      <c r="T85" s="74"/>
      <c r="U85" s="74"/>
      <c r="V85" s="74"/>
      <c r="W85" s="74"/>
      <c r="X85" s="75"/>
      <c r="Y85" s="75"/>
      <c r="Z85" s="79"/>
      <c r="AA85" s="380"/>
      <c r="AB85" s="380"/>
      <c r="AC85" s="380">
        <v>270000</v>
      </c>
      <c r="AD85" s="380"/>
      <c r="AE85" s="380"/>
      <c r="AF85" s="380"/>
      <c r="AG85" s="380"/>
      <c r="AH85" s="380"/>
      <c r="AI85" s="380"/>
      <c r="AJ85" s="380"/>
      <c r="AK85" s="380"/>
      <c r="AL85" s="380"/>
      <c r="AM85" s="275">
        <f t="shared" si="44"/>
        <v>90</v>
      </c>
      <c r="AN85" s="290">
        <f t="shared" si="45"/>
        <v>43099</v>
      </c>
      <c r="AO85" s="269">
        <v>-5</v>
      </c>
      <c r="AP85" s="290">
        <f t="shared" si="46"/>
        <v>43094</v>
      </c>
      <c r="AQ85" s="269">
        <v>5</v>
      </c>
      <c r="AR85" s="290">
        <f t="shared" si="47"/>
        <v>43099</v>
      </c>
      <c r="AS85" s="269" t="str">
        <f t="shared" si="40"/>
        <v>ธ.ค.</v>
      </c>
      <c r="AT85" s="267">
        <f t="shared" si="48"/>
        <v>90</v>
      </c>
      <c r="AU85" s="166" t="str">
        <f t="shared" si="49"/>
        <v>2 เดือน 29 วัน</v>
      </c>
    </row>
    <row r="86" spans="1:47" s="78" customFormat="1" ht="21" customHeight="1" x14ac:dyDescent="0.25">
      <c r="A86" s="69" t="s">
        <v>422</v>
      </c>
      <c r="B86" s="54">
        <v>2</v>
      </c>
      <c r="C86" s="55" t="s">
        <v>157</v>
      </c>
      <c r="D86" s="56">
        <v>70000</v>
      </c>
      <c r="E86" s="55"/>
      <c r="F86" s="297">
        <v>43009</v>
      </c>
      <c r="G86" s="297">
        <v>43099</v>
      </c>
      <c r="H86" s="72" t="s">
        <v>29</v>
      </c>
      <c r="I86" s="72" t="str">
        <f t="shared" si="43"/>
        <v>เฉพาะเจาะจง</v>
      </c>
      <c r="J86" s="56"/>
      <c r="K86" s="72"/>
      <c r="L86" s="72" t="s">
        <v>31</v>
      </c>
      <c r="M86" s="55"/>
      <c r="N86" s="379" t="s">
        <v>633</v>
      </c>
      <c r="O86" s="379" t="s">
        <v>633</v>
      </c>
      <c r="P86" s="379" t="s">
        <v>633</v>
      </c>
      <c r="Q86" s="74"/>
      <c r="R86" s="74"/>
      <c r="S86" s="74"/>
      <c r="T86" s="74"/>
      <c r="U86" s="74"/>
      <c r="V86" s="74"/>
      <c r="W86" s="74"/>
      <c r="X86" s="75"/>
      <c r="Y86" s="75"/>
      <c r="Z86" s="79"/>
      <c r="AA86" s="380"/>
      <c r="AB86" s="380"/>
      <c r="AC86" s="380">
        <v>70000</v>
      </c>
      <c r="AD86" s="380"/>
      <c r="AE86" s="380"/>
      <c r="AF86" s="380"/>
      <c r="AG86" s="380"/>
      <c r="AH86" s="380"/>
      <c r="AI86" s="380"/>
      <c r="AJ86" s="380"/>
      <c r="AK86" s="380"/>
      <c r="AL86" s="380"/>
      <c r="AM86" s="275">
        <f t="shared" si="44"/>
        <v>90</v>
      </c>
      <c r="AN86" s="290">
        <f t="shared" si="45"/>
        <v>43099</v>
      </c>
      <c r="AO86" s="269">
        <v>-5</v>
      </c>
      <c r="AP86" s="290">
        <f t="shared" si="46"/>
        <v>43094</v>
      </c>
      <c r="AQ86" s="269">
        <v>5</v>
      </c>
      <c r="AR86" s="290">
        <f t="shared" si="47"/>
        <v>43099</v>
      </c>
      <c r="AS86" s="269" t="str">
        <f t="shared" si="40"/>
        <v>ธ.ค.</v>
      </c>
      <c r="AT86" s="267">
        <f t="shared" si="48"/>
        <v>90</v>
      </c>
      <c r="AU86" s="166" t="str">
        <f t="shared" si="49"/>
        <v>2 เดือน 29 วัน</v>
      </c>
    </row>
    <row r="87" spans="1:47" s="78" customFormat="1" ht="21" customHeight="1" x14ac:dyDescent="0.25">
      <c r="A87" s="69" t="s">
        <v>423</v>
      </c>
      <c r="B87" s="54">
        <v>5</v>
      </c>
      <c r="C87" s="55" t="s">
        <v>157</v>
      </c>
      <c r="D87" s="56">
        <v>57500</v>
      </c>
      <c r="E87" s="55"/>
      <c r="F87" s="297">
        <v>43009</v>
      </c>
      <c r="G87" s="297">
        <v>43099</v>
      </c>
      <c r="H87" s="72" t="s">
        <v>29</v>
      </c>
      <c r="I87" s="72" t="str">
        <f t="shared" si="43"/>
        <v>เฉพาะเจาะจง</v>
      </c>
      <c r="J87" s="56"/>
      <c r="K87" s="72"/>
      <c r="L87" s="72" t="s">
        <v>31</v>
      </c>
      <c r="M87" s="55"/>
      <c r="N87" s="379" t="s">
        <v>633</v>
      </c>
      <c r="O87" s="379" t="s">
        <v>633</v>
      </c>
      <c r="P87" s="379" t="s">
        <v>633</v>
      </c>
      <c r="Q87" s="74"/>
      <c r="R87" s="74"/>
      <c r="S87" s="74"/>
      <c r="T87" s="74"/>
      <c r="U87" s="74"/>
      <c r="V87" s="74"/>
      <c r="W87" s="74"/>
      <c r="X87" s="75"/>
      <c r="Y87" s="75"/>
      <c r="Z87" s="79"/>
      <c r="AA87" s="380"/>
      <c r="AB87" s="380"/>
      <c r="AC87" s="380">
        <v>57500</v>
      </c>
      <c r="AD87" s="380"/>
      <c r="AE87" s="380"/>
      <c r="AF87" s="380"/>
      <c r="AG87" s="380"/>
      <c r="AH87" s="380"/>
      <c r="AI87" s="380"/>
      <c r="AJ87" s="380"/>
      <c r="AK87" s="380"/>
      <c r="AL87" s="380"/>
      <c r="AM87" s="275">
        <f t="shared" si="44"/>
        <v>90</v>
      </c>
      <c r="AN87" s="290">
        <f t="shared" si="45"/>
        <v>43099</v>
      </c>
      <c r="AO87" s="269">
        <v>-5</v>
      </c>
      <c r="AP87" s="290">
        <f t="shared" si="46"/>
        <v>43094</v>
      </c>
      <c r="AQ87" s="269">
        <v>5</v>
      </c>
      <c r="AR87" s="290">
        <f t="shared" si="47"/>
        <v>43099</v>
      </c>
      <c r="AS87" s="269" t="str">
        <f t="shared" si="40"/>
        <v>ธ.ค.</v>
      </c>
      <c r="AT87" s="267">
        <f t="shared" si="48"/>
        <v>90</v>
      </c>
      <c r="AU87" s="166" t="str">
        <f t="shared" si="49"/>
        <v>2 เดือน 29 วัน</v>
      </c>
    </row>
    <row r="88" spans="1:47" s="78" customFormat="1" ht="21" customHeight="1" x14ac:dyDescent="0.25">
      <c r="A88" s="69" t="s">
        <v>424</v>
      </c>
      <c r="B88" s="54">
        <v>1</v>
      </c>
      <c r="C88" s="55" t="s">
        <v>45</v>
      </c>
      <c r="D88" s="56">
        <v>30000</v>
      </c>
      <c r="E88" s="55"/>
      <c r="F88" s="297">
        <v>43009</v>
      </c>
      <c r="G88" s="297">
        <v>43099</v>
      </c>
      <c r="H88" s="72" t="s">
        <v>29</v>
      </c>
      <c r="I88" s="72" t="str">
        <f t="shared" si="43"/>
        <v>เฉพาะเจาะจง</v>
      </c>
      <c r="J88" s="56"/>
      <c r="K88" s="72"/>
      <c r="L88" s="72" t="s">
        <v>31</v>
      </c>
      <c r="M88" s="55"/>
      <c r="N88" s="379" t="s">
        <v>633</v>
      </c>
      <c r="O88" s="379" t="s">
        <v>633</v>
      </c>
      <c r="P88" s="379" t="s">
        <v>633</v>
      </c>
      <c r="Q88" s="74"/>
      <c r="R88" s="74"/>
      <c r="S88" s="74"/>
      <c r="T88" s="74"/>
      <c r="U88" s="74"/>
      <c r="V88" s="74"/>
      <c r="W88" s="74"/>
      <c r="X88" s="75"/>
      <c r="Y88" s="75"/>
      <c r="Z88" s="79"/>
      <c r="AA88" s="380"/>
      <c r="AB88" s="380"/>
      <c r="AC88" s="380">
        <v>30000</v>
      </c>
      <c r="AD88" s="380"/>
      <c r="AE88" s="380"/>
      <c r="AF88" s="380"/>
      <c r="AG88" s="380"/>
      <c r="AH88" s="380"/>
      <c r="AI88" s="380"/>
      <c r="AJ88" s="380"/>
      <c r="AK88" s="380"/>
      <c r="AL88" s="380"/>
      <c r="AM88" s="275">
        <f t="shared" si="44"/>
        <v>90</v>
      </c>
      <c r="AN88" s="290">
        <f t="shared" si="45"/>
        <v>43099</v>
      </c>
      <c r="AO88" s="269">
        <v>-5</v>
      </c>
      <c r="AP88" s="290">
        <f t="shared" si="46"/>
        <v>43094</v>
      </c>
      <c r="AQ88" s="269">
        <v>5</v>
      </c>
      <c r="AR88" s="290">
        <f t="shared" si="47"/>
        <v>43099</v>
      </c>
      <c r="AS88" s="269" t="str">
        <f t="shared" si="40"/>
        <v>ธ.ค.</v>
      </c>
      <c r="AT88" s="267">
        <f t="shared" si="48"/>
        <v>90</v>
      </c>
      <c r="AU88" s="166" t="str">
        <f t="shared" si="49"/>
        <v>2 เดือน 29 วัน</v>
      </c>
    </row>
    <row r="89" spans="1:47" s="78" customFormat="1" ht="21" x14ac:dyDescent="0.25">
      <c r="A89" s="69" t="s">
        <v>425</v>
      </c>
      <c r="B89" s="54">
        <v>20</v>
      </c>
      <c r="C89" s="55" t="s">
        <v>157</v>
      </c>
      <c r="D89" s="56">
        <v>300000</v>
      </c>
      <c r="E89" s="55"/>
      <c r="F89" s="297">
        <v>43009</v>
      </c>
      <c r="G89" s="297">
        <v>43099</v>
      </c>
      <c r="H89" s="72" t="s">
        <v>29</v>
      </c>
      <c r="I89" s="72" t="str">
        <f t="shared" si="43"/>
        <v>เฉพาะเจาะจง</v>
      </c>
      <c r="J89" s="56"/>
      <c r="K89" s="72"/>
      <c r="L89" s="72" t="s">
        <v>31</v>
      </c>
      <c r="M89" s="55"/>
      <c r="N89" s="379" t="s">
        <v>633</v>
      </c>
      <c r="O89" s="379" t="s">
        <v>633</v>
      </c>
      <c r="P89" s="379" t="s">
        <v>633</v>
      </c>
      <c r="Q89" s="74"/>
      <c r="R89" s="74"/>
      <c r="S89" s="74"/>
      <c r="T89" s="74"/>
      <c r="U89" s="74"/>
      <c r="V89" s="74"/>
      <c r="W89" s="74"/>
      <c r="X89" s="75"/>
      <c r="Y89" s="75"/>
      <c r="Z89" s="79"/>
      <c r="AA89" s="380"/>
      <c r="AB89" s="380"/>
      <c r="AC89" s="380">
        <v>300000</v>
      </c>
      <c r="AD89" s="380"/>
      <c r="AE89" s="380"/>
      <c r="AF89" s="380"/>
      <c r="AG89" s="380"/>
      <c r="AH89" s="380"/>
      <c r="AI89" s="380"/>
      <c r="AJ89" s="380"/>
      <c r="AK89" s="380"/>
      <c r="AL89" s="380"/>
      <c r="AM89" s="275">
        <f t="shared" si="44"/>
        <v>90</v>
      </c>
      <c r="AN89" s="290">
        <f t="shared" si="45"/>
        <v>43099</v>
      </c>
      <c r="AO89" s="269">
        <v>-5</v>
      </c>
      <c r="AP89" s="290">
        <f t="shared" si="46"/>
        <v>43094</v>
      </c>
      <c r="AQ89" s="269">
        <v>5</v>
      </c>
      <c r="AR89" s="290">
        <f t="shared" si="47"/>
        <v>43099</v>
      </c>
      <c r="AS89" s="269" t="str">
        <f t="shared" si="40"/>
        <v>ธ.ค.</v>
      </c>
      <c r="AT89" s="267">
        <f t="shared" si="48"/>
        <v>90</v>
      </c>
      <c r="AU89" s="166" t="str">
        <f t="shared" si="49"/>
        <v>2 เดือน 29 วัน</v>
      </c>
    </row>
    <row r="90" spans="1:47" s="369" customFormat="1" ht="21" customHeight="1" x14ac:dyDescent="0.25">
      <c r="A90" s="355" t="s">
        <v>426</v>
      </c>
      <c r="B90" s="356">
        <v>24</v>
      </c>
      <c r="C90" s="357" t="s">
        <v>59</v>
      </c>
      <c r="D90" s="358">
        <v>744000</v>
      </c>
      <c r="E90" s="357"/>
      <c r="F90" s="359">
        <v>43070</v>
      </c>
      <c r="G90" s="359">
        <v>43190</v>
      </c>
      <c r="H90" s="360" t="s">
        <v>29</v>
      </c>
      <c r="I90" s="360" t="s">
        <v>617</v>
      </c>
      <c r="J90" s="358"/>
      <c r="K90" s="360"/>
      <c r="L90" s="360" t="s">
        <v>34</v>
      </c>
      <c r="M90" s="357"/>
      <c r="N90" s="377" t="s">
        <v>629</v>
      </c>
      <c r="O90" s="378" t="s">
        <v>630</v>
      </c>
      <c r="P90" s="378" t="s">
        <v>630</v>
      </c>
      <c r="Q90" s="378" t="s">
        <v>631</v>
      </c>
      <c r="R90" s="378" t="s">
        <v>631</v>
      </c>
      <c r="S90" s="378" t="s">
        <v>632</v>
      </c>
      <c r="T90" s="361"/>
      <c r="U90" s="361"/>
      <c r="V90" s="361"/>
      <c r="W90" s="361"/>
      <c r="X90" s="362"/>
      <c r="Y90" s="362"/>
      <c r="Z90" s="363"/>
      <c r="AA90" s="387"/>
      <c r="AB90" s="387"/>
      <c r="AC90" s="387"/>
      <c r="AD90" s="387"/>
      <c r="AE90" s="387"/>
      <c r="AF90" s="387">
        <v>744000</v>
      </c>
      <c r="AG90" s="387"/>
      <c r="AH90" s="387"/>
      <c r="AI90" s="387"/>
      <c r="AJ90" s="387"/>
      <c r="AK90" s="387"/>
      <c r="AL90" s="387"/>
      <c r="AM90" s="275">
        <f t="shared" si="44"/>
        <v>120</v>
      </c>
      <c r="AN90" s="290">
        <f t="shared" si="45"/>
        <v>43190</v>
      </c>
      <c r="AO90" s="269">
        <v>-5</v>
      </c>
      <c r="AP90" s="290">
        <f t="shared" si="46"/>
        <v>43185</v>
      </c>
      <c r="AQ90" s="269">
        <v>5</v>
      </c>
      <c r="AR90" s="290">
        <f t="shared" si="47"/>
        <v>43190</v>
      </c>
      <c r="AS90" s="269" t="str">
        <f t="shared" si="40"/>
        <v>มี.ค.</v>
      </c>
      <c r="AT90" s="267">
        <f t="shared" si="48"/>
        <v>120</v>
      </c>
      <c r="AU90" s="166" t="str">
        <f t="shared" si="49"/>
        <v>3 เดือน 30 วัน</v>
      </c>
    </row>
    <row r="91" spans="1:47" s="369" customFormat="1" ht="21" customHeight="1" x14ac:dyDescent="0.25">
      <c r="A91" s="355" t="s">
        <v>427</v>
      </c>
      <c r="B91" s="356">
        <v>2</v>
      </c>
      <c r="C91" s="357" t="s">
        <v>45</v>
      </c>
      <c r="D91" s="358">
        <v>800000</v>
      </c>
      <c r="E91" s="357"/>
      <c r="F91" s="359">
        <v>43070</v>
      </c>
      <c r="G91" s="359">
        <v>43190</v>
      </c>
      <c r="H91" s="360" t="s">
        <v>29</v>
      </c>
      <c r="I91" s="360" t="s">
        <v>617</v>
      </c>
      <c r="J91" s="358"/>
      <c r="K91" s="360"/>
      <c r="L91" s="360" t="s">
        <v>34</v>
      </c>
      <c r="M91" s="357"/>
      <c r="N91" s="377" t="s">
        <v>629</v>
      </c>
      <c r="O91" s="378" t="s">
        <v>630</v>
      </c>
      <c r="P91" s="378" t="s">
        <v>630</v>
      </c>
      <c r="Q91" s="378" t="s">
        <v>631</v>
      </c>
      <c r="R91" s="378" t="s">
        <v>631</v>
      </c>
      <c r="S91" s="378" t="s">
        <v>632</v>
      </c>
      <c r="T91" s="361"/>
      <c r="U91" s="361"/>
      <c r="V91" s="361"/>
      <c r="W91" s="361"/>
      <c r="X91" s="362"/>
      <c r="Y91" s="362"/>
      <c r="Z91" s="363"/>
      <c r="AA91" s="387"/>
      <c r="AB91" s="387"/>
      <c r="AC91" s="387"/>
      <c r="AD91" s="387"/>
      <c r="AE91" s="387"/>
      <c r="AF91" s="387">
        <v>800000</v>
      </c>
      <c r="AG91" s="387"/>
      <c r="AH91" s="387"/>
      <c r="AI91" s="387"/>
      <c r="AJ91" s="387"/>
      <c r="AK91" s="387"/>
      <c r="AL91" s="387"/>
      <c r="AM91" s="275">
        <f t="shared" si="44"/>
        <v>120</v>
      </c>
      <c r="AN91" s="290">
        <f t="shared" si="45"/>
        <v>43190</v>
      </c>
      <c r="AO91" s="269">
        <v>-5</v>
      </c>
      <c r="AP91" s="290">
        <f t="shared" si="46"/>
        <v>43185</v>
      </c>
      <c r="AQ91" s="269">
        <v>5</v>
      </c>
      <c r="AR91" s="290">
        <f t="shared" si="47"/>
        <v>43190</v>
      </c>
      <c r="AS91" s="269" t="str">
        <f t="shared" si="40"/>
        <v>มี.ค.</v>
      </c>
      <c r="AT91" s="267">
        <f t="shared" si="48"/>
        <v>120</v>
      </c>
      <c r="AU91" s="166" t="str">
        <f t="shared" si="49"/>
        <v>3 เดือน 30 วัน</v>
      </c>
    </row>
    <row r="92" spans="1:47" s="78" customFormat="1" ht="21" customHeight="1" x14ac:dyDescent="0.25">
      <c r="A92" s="69" t="s">
        <v>428</v>
      </c>
      <c r="B92" s="54">
        <v>3</v>
      </c>
      <c r="C92" s="55" t="s">
        <v>157</v>
      </c>
      <c r="D92" s="56">
        <v>450000</v>
      </c>
      <c r="E92" s="55"/>
      <c r="F92" s="297">
        <v>43009</v>
      </c>
      <c r="G92" s="297">
        <v>43099</v>
      </c>
      <c r="H92" s="72" t="s">
        <v>29</v>
      </c>
      <c r="I92" s="72" t="str">
        <f t="shared" si="43"/>
        <v>เฉพาะเจาะจง</v>
      </c>
      <c r="J92" s="56"/>
      <c r="K92" s="72"/>
      <c r="L92" s="72" t="s">
        <v>31</v>
      </c>
      <c r="M92" s="55"/>
      <c r="N92" s="379" t="s">
        <v>633</v>
      </c>
      <c r="O92" s="379" t="s">
        <v>633</v>
      </c>
      <c r="P92" s="379" t="s">
        <v>633</v>
      </c>
      <c r="Q92" s="302"/>
      <c r="R92" s="303"/>
      <c r="S92" s="74"/>
      <c r="T92" s="74"/>
      <c r="U92" s="74"/>
      <c r="V92" s="74"/>
      <c r="W92" s="74"/>
      <c r="X92" s="75"/>
      <c r="Y92" s="75"/>
      <c r="Z92" s="79"/>
      <c r="AA92" s="380"/>
      <c r="AB92" s="380"/>
      <c r="AC92" s="380">
        <v>450000</v>
      </c>
      <c r="AD92" s="380"/>
      <c r="AE92" s="380"/>
      <c r="AF92" s="380"/>
      <c r="AG92" s="380"/>
      <c r="AH92" s="380"/>
      <c r="AI92" s="380"/>
      <c r="AJ92" s="380"/>
      <c r="AK92" s="380"/>
      <c r="AL92" s="380"/>
      <c r="AM92" s="275">
        <f t="shared" si="44"/>
        <v>90</v>
      </c>
      <c r="AN92" s="290">
        <f t="shared" si="45"/>
        <v>43099</v>
      </c>
      <c r="AO92" s="269">
        <v>-5</v>
      </c>
      <c r="AP92" s="290">
        <f t="shared" si="46"/>
        <v>43094</v>
      </c>
      <c r="AQ92" s="269">
        <v>5</v>
      </c>
      <c r="AR92" s="290">
        <f t="shared" si="47"/>
        <v>43099</v>
      </c>
      <c r="AS92" s="269" t="str">
        <f t="shared" si="40"/>
        <v>ธ.ค.</v>
      </c>
      <c r="AT92" s="267">
        <f t="shared" si="48"/>
        <v>90</v>
      </c>
      <c r="AU92" s="166" t="str">
        <f t="shared" si="49"/>
        <v>2 เดือน 29 วัน</v>
      </c>
    </row>
    <row r="93" spans="1:47" s="78" customFormat="1" ht="21" customHeight="1" x14ac:dyDescent="0.25">
      <c r="A93" s="69" t="s">
        <v>429</v>
      </c>
      <c r="B93" s="54">
        <v>2</v>
      </c>
      <c r="C93" s="55" t="s">
        <v>45</v>
      </c>
      <c r="D93" s="56">
        <v>70000</v>
      </c>
      <c r="E93" s="55"/>
      <c r="F93" s="297">
        <v>43009</v>
      </c>
      <c r="G93" s="297">
        <v>43099</v>
      </c>
      <c r="H93" s="72" t="s">
        <v>29</v>
      </c>
      <c r="I93" s="72" t="str">
        <f t="shared" si="43"/>
        <v>เฉพาะเจาะจง</v>
      </c>
      <c r="J93" s="56"/>
      <c r="K93" s="72"/>
      <c r="L93" s="72" t="s">
        <v>31</v>
      </c>
      <c r="M93" s="55"/>
      <c r="N93" s="379" t="s">
        <v>633</v>
      </c>
      <c r="O93" s="379" t="s">
        <v>633</v>
      </c>
      <c r="P93" s="379" t="s">
        <v>633</v>
      </c>
      <c r="Q93" s="74"/>
      <c r="R93" s="74"/>
      <c r="S93" s="74"/>
      <c r="T93" s="74"/>
      <c r="U93" s="74"/>
      <c r="V93" s="74"/>
      <c r="W93" s="74"/>
      <c r="X93" s="75"/>
      <c r="Y93" s="75"/>
      <c r="Z93" s="79"/>
      <c r="AA93" s="380"/>
      <c r="AB93" s="380"/>
      <c r="AC93" s="380">
        <v>70000</v>
      </c>
      <c r="AD93" s="380"/>
      <c r="AE93" s="380"/>
      <c r="AF93" s="380"/>
      <c r="AG93" s="380"/>
      <c r="AH93" s="380"/>
      <c r="AI93" s="380"/>
      <c r="AJ93" s="380"/>
      <c r="AK93" s="380"/>
      <c r="AL93" s="380"/>
      <c r="AM93" s="275">
        <f t="shared" si="44"/>
        <v>90</v>
      </c>
      <c r="AN93" s="290">
        <f t="shared" si="45"/>
        <v>43099</v>
      </c>
      <c r="AO93" s="269">
        <v>-5</v>
      </c>
      <c r="AP93" s="290">
        <f t="shared" si="46"/>
        <v>43094</v>
      </c>
      <c r="AQ93" s="269">
        <v>5</v>
      </c>
      <c r="AR93" s="290">
        <f t="shared" si="47"/>
        <v>43099</v>
      </c>
      <c r="AS93" s="269" t="str">
        <f t="shared" si="40"/>
        <v>ธ.ค.</v>
      </c>
      <c r="AT93" s="267">
        <f t="shared" si="48"/>
        <v>90</v>
      </c>
      <c r="AU93" s="166" t="str">
        <f t="shared" si="49"/>
        <v>2 เดือน 29 วัน</v>
      </c>
    </row>
    <row r="94" spans="1:47" s="78" customFormat="1" ht="21" customHeight="1" x14ac:dyDescent="0.25">
      <c r="A94" s="69" t="s">
        <v>430</v>
      </c>
      <c r="B94" s="54">
        <v>3</v>
      </c>
      <c r="C94" s="55" t="s">
        <v>45</v>
      </c>
      <c r="D94" s="56">
        <v>240000</v>
      </c>
      <c r="E94" s="55"/>
      <c r="F94" s="297">
        <v>43009</v>
      </c>
      <c r="G94" s="297">
        <v>43099</v>
      </c>
      <c r="H94" s="72" t="s">
        <v>29</v>
      </c>
      <c r="I94" s="72" t="str">
        <f t="shared" si="43"/>
        <v>เฉพาะเจาะจง</v>
      </c>
      <c r="J94" s="56"/>
      <c r="K94" s="72"/>
      <c r="L94" s="72" t="s">
        <v>31</v>
      </c>
      <c r="M94" s="55"/>
      <c r="N94" s="379" t="s">
        <v>633</v>
      </c>
      <c r="O94" s="379" t="s">
        <v>633</v>
      </c>
      <c r="P94" s="379" t="s">
        <v>633</v>
      </c>
      <c r="Q94" s="74"/>
      <c r="R94" s="74"/>
      <c r="S94" s="74"/>
      <c r="T94" s="74"/>
      <c r="U94" s="74"/>
      <c r="V94" s="74"/>
      <c r="W94" s="74"/>
      <c r="X94" s="75"/>
      <c r="Y94" s="75"/>
      <c r="Z94" s="79"/>
      <c r="AA94" s="380"/>
      <c r="AB94" s="380"/>
      <c r="AC94" s="380">
        <v>240000</v>
      </c>
      <c r="AD94" s="380"/>
      <c r="AE94" s="380"/>
      <c r="AF94" s="380"/>
      <c r="AG94" s="380"/>
      <c r="AH94" s="380"/>
      <c r="AI94" s="380"/>
      <c r="AJ94" s="380"/>
      <c r="AK94" s="380"/>
      <c r="AL94" s="380"/>
      <c r="AM94" s="275">
        <f t="shared" si="44"/>
        <v>90</v>
      </c>
      <c r="AN94" s="290">
        <f t="shared" si="45"/>
        <v>43099</v>
      </c>
      <c r="AO94" s="269">
        <v>-5</v>
      </c>
      <c r="AP94" s="290">
        <f t="shared" si="46"/>
        <v>43094</v>
      </c>
      <c r="AQ94" s="269">
        <v>5</v>
      </c>
      <c r="AR94" s="290">
        <f t="shared" si="47"/>
        <v>43099</v>
      </c>
      <c r="AS94" s="269" t="str">
        <f t="shared" si="40"/>
        <v>ธ.ค.</v>
      </c>
      <c r="AT94" s="267">
        <f t="shared" si="48"/>
        <v>90</v>
      </c>
      <c r="AU94" s="166" t="str">
        <f t="shared" si="49"/>
        <v>2 เดือน 29 วัน</v>
      </c>
    </row>
    <row r="95" spans="1:47" s="78" customFormat="1" ht="21" customHeight="1" x14ac:dyDescent="0.25">
      <c r="A95" s="69" t="s">
        <v>431</v>
      </c>
      <c r="B95" s="54">
        <v>3</v>
      </c>
      <c r="C95" s="55" t="s">
        <v>45</v>
      </c>
      <c r="D95" s="56">
        <v>45000</v>
      </c>
      <c r="E95" s="55"/>
      <c r="F95" s="297">
        <v>43009</v>
      </c>
      <c r="G95" s="297">
        <v>43099</v>
      </c>
      <c r="H95" s="72" t="s">
        <v>29</v>
      </c>
      <c r="I95" s="72" t="str">
        <f t="shared" si="43"/>
        <v>เฉพาะเจาะจง</v>
      </c>
      <c r="J95" s="56"/>
      <c r="K95" s="72"/>
      <c r="L95" s="72" t="s">
        <v>31</v>
      </c>
      <c r="M95" s="55"/>
      <c r="N95" s="379" t="s">
        <v>633</v>
      </c>
      <c r="O95" s="379" t="s">
        <v>633</v>
      </c>
      <c r="P95" s="379" t="s">
        <v>633</v>
      </c>
      <c r="Q95" s="74"/>
      <c r="R95" s="74"/>
      <c r="S95" s="74"/>
      <c r="T95" s="74"/>
      <c r="U95" s="74"/>
      <c r="V95" s="74"/>
      <c r="W95" s="74"/>
      <c r="X95" s="75"/>
      <c r="Y95" s="75"/>
      <c r="Z95" s="79"/>
      <c r="AA95" s="380"/>
      <c r="AB95" s="380"/>
      <c r="AC95" s="380">
        <v>45000</v>
      </c>
      <c r="AD95" s="380"/>
      <c r="AE95" s="380"/>
      <c r="AF95" s="380"/>
      <c r="AG95" s="380"/>
      <c r="AH95" s="380"/>
      <c r="AI95" s="380"/>
      <c r="AJ95" s="380"/>
      <c r="AK95" s="380"/>
      <c r="AL95" s="380"/>
      <c r="AM95" s="275">
        <f t="shared" si="44"/>
        <v>90</v>
      </c>
      <c r="AN95" s="290">
        <f t="shared" si="45"/>
        <v>43099</v>
      </c>
      <c r="AO95" s="269">
        <v>-5</v>
      </c>
      <c r="AP95" s="290">
        <f t="shared" si="46"/>
        <v>43094</v>
      </c>
      <c r="AQ95" s="269">
        <v>5</v>
      </c>
      <c r="AR95" s="290">
        <f t="shared" si="47"/>
        <v>43099</v>
      </c>
      <c r="AS95" s="269" t="str">
        <f t="shared" si="40"/>
        <v>ธ.ค.</v>
      </c>
      <c r="AT95" s="267">
        <f t="shared" si="48"/>
        <v>90</v>
      </c>
      <c r="AU95" s="166" t="str">
        <f t="shared" si="49"/>
        <v>2 เดือน 29 วัน</v>
      </c>
    </row>
    <row r="96" spans="1:47" s="78" customFormat="1" ht="21" customHeight="1" x14ac:dyDescent="0.25">
      <c r="A96" s="69" t="s">
        <v>432</v>
      </c>
      <c r="B96" s="54">
        <v>1</v>
      </c>
      <c r="C96" s="55" t="s">
        <v>45</v>
      </c>
      <c r="D96" s="56">
        <v>88000</v>
      </c>
      <c r="E96" s="55"/>
      <c r="F96" s="297">
        <v>43009</v>
      </c>
      <c r="G96" s="297">
        <v>43099</v>
      </c>
      <c r="H96" s="72" t="s">
        <v>29</v>
      </c>
      <c r="I96" s="72" t="str">
        <f t="shared" si="43"/>
        <v>เฉพาะเจาะจง</v>
      </c>
      <c r="J96" s="56"/>
      <c r="K96" s="72"/>
      <c r="L96" s="72" t="s">
        <v>31</v>
      </c>
      <c r="M96" s="55"/>
      <c r="N96" s="379" t="s">
        <v>633</v>
      </c>
      <c r="O96" s="379" t="s">
        <v>633</v>
      </c>
      <c r="P96" s="379" t="s">
        <v>633</v>
      </c>
      <c r="Q96" s="302"/>
      <c r="R96" s="303"/>
      <c r="S96" s="74"/>
      <c r="T96" s="74"/>
      <c r="U96" s="74"/>
      <c r="V96" s="74"/>
      <c r="W96" s="74"/>
      <c r="X96" s="75"/>
      <c r="Y96" s="75"/>
      <c r="Z96" s="79"/>
      <c r="AA96" s="380"/>
      <c r="AB96" s="380"/>
      <c r="AC96" s="380">
        <v>88000</v>
      </c>
      <c r="AD96" s="380"/>
      <c r="AE96" s="380"/>
      <c r="AF96" s="380"/>
      <c r="AG96" s="380"/>
      <c r="AH96" s="380"/>
      <c r="AI96" s="380"/>
      <c r="AJ96" s="380"/>
      <c r="AK96" s="380"/>
      <c r="AL96" s="380"/>
      <c r="AM96" s="275">
        <f t="shared" si="44"/>
        <v>90</v>
      </c>
      <c r="AN96" s="290">
        <f t="shared" si="45"/>
        <v>43099</v>
      </c>
      <c r="AO96" s="269">
        <v>-5</v>
      </c>
      <c r="AP96" s="290">
        <f t="shared" si="46"/>
        <v>43094</v>
      </c>
      <c r="AQ96" s="269">
        <v>5</v>
      </c>
      <c r="AR96" s="290">
        <f t="shared" si="47"/>
        <v>43099</v>
      </c>
      <c r="AS96" s="269" t="str">
        <f t="shared" si="40"/>
        <v>ธ.ค.</v>
      </c>
      <c r="AT96" s="267">
        <f t="shared" si="48"/>
        <v>90</v>
      </c>
      <c r="AU96" s="166" t="str">
        <f t="shared" si="49"/>
        <v>2 เดือน 29 วัน</v>
      </c>
    </row>
    <row r="97" spans="1:47" s="78" customFormat="1" ht="21" customHeight="1" x14ac:dyDescent="0.25">
      <c r="A97" s="69" t="s">
        <v>433</v>
      </c>
      <c r="B97" s="54">
        <v>1</v>
      </c>
      <c r="C97" s="55" t="s">
        <v>45</v>
      </c>
      <c r="D97" s="56">
        <v>100000</v>
      </c>
      <c r="E97" s="55"/>
      <c r="F97" s="297">
        <v>43009</v>
      </c>
      <c r="G97" s="297">
        <v>43099</v>
      </c>
      <c r="H97" s="72" t="s">
        <v>29</v>
      </c>
      <c r="I97" s="72" t="str">
        <f t="shared" si="43"/>
        <v>เฉพาะเจาะจง</v>
      </c>
      <c r="J97" s="56"/>
      <c r="K97" s="72"/>
      <c r="L97" s="72" t="s">
        <v>31</v>
      </c>
      <c r="M97" s="55"/>
      <c r="N97" s="379" t="s">
        <v>633</v>
      </c>
      <c r="O97" s="379" t="s">
        <v>633</v>
      </c>
      <c r="P97" s="379" t="s">
        <v>633</v>
      </c>
      <c r="Q97" s="74"/>
      <c r="R97" s="74"/>
      <c r="S97" s="74"/>
      <c r="T97" s="74"/>
      <c r="U97" s="74"/>
      <c r="V97" s="74"/>
      <c r="W97" s="74"/>
      <c r="X97" s="75"/>
      <c r="Y97" s="75"/>
      <c r="Z97" s="79"/>
      <c r="AA97" s="380"/>
      <c r="AB97" s="380"/>
      <c r="AC97" s="380">
        <v>100000</v>
      </c>
      <c r="AD97" s="380"/>
      <c r="AE97" s="380"/>
      <c r="AF97" s="380"/>
      <c r="AG97" s="380"/>
      <c r="AH97" s="380"/>
      <c r="AI97" s="380"/>
      <c r="AJ97" s="380"/>
      <c r="AK97" s="380"/>
      <c r="AL97" s="380"/>
      <c r="AM97" s="275">
        <f t="shared" si="44"/>
        <v>90</v>
      </c>
      <c r="AN97" s="290">
        <f t="shared" si="45"/>
        <v>43099</v>
      </c>
      <c r="AO97" s="269">
        <v>-5</v>
      </c>
      <c r="AP97" s="290">
        <f t="shared" si="46"/>
        <v>43094</v>
      </c>
      <c r="AQ97" s="269">
        <v>5</v>
      </c>
      <c r="AR97" s="290">
        <f t="shared" si="47"/>
        <v>43099</v>
      </c>
      <c r="AS97" s="269" t="str">
        <f t="shared" si="40"/>
        <v>ธ.ค.</v>
      </c>
      <c r="AT97" s="267">
        <f t="shared" si="48"/>
        <v>90</v>
      </c>
      <c r="AU97" s="166" t="str">
        <f t="shared" si="49"/>
        <v>2 เดือน 29 วัน</v>
      </c>
    </row>
    <row r="98" spans="1:47" s="78" customFormat="1" ht="21.75" customHeight="1" x14ac:dyDescent="0.25">
      <c r="A98" s="69" t="s">
        <v>434</v>
      </c>
      <c r="B98" s="54">
        <v>2</v>
      </c>
      <c r="C98" s="55" t="s">
        <v>45</v>
      </c>
      <c r="D98" s="56">
        <v>60000</v>
      </c>
      <c r="E98" s="55"/>
      <c r="F98" s="297">
        <v>43009</v>
      </c>
      <c r="G98" s="297">
        <v>43099</v>
      </c>
      <c r="H98" s="72" t="s">
        <v>29</v>
      </c>
      <c r="I98" s="72" t="str">
        <f t="shared" si="43"/>
        <v>เฉพาะเจาะจง</v>
      </c>
      <c r="J98" s="56"/>
      <c r="K98" s="72"/>
      <c r="L98" s="72" t="s">
        <v>31</v>
      </c>
      <c r="M98" s="55"/>
      <c r="N98" s="379" t="s">
        <v>633</v>
      </c>
      <c r="O98" s="379" t="s">
        <v>633</v>
      </c>
      <c r="P98" s="379" t="s">
        <v>633</v>
      </c>
      <c r="Q98" s="74"/>
      <c r="R98" s="74"/>
      <c r="S98" s="74"/>
      <c r="T98" s="74"/>
      <c r="U98" s="74"/>
      <c r="V98" s="74"/>
      <c r="W98" s="74"/>
      <c r="X98" s="75"/>
      <c r="Y98" s="75"/>
      <c r="Z98" s="79"/>
      <c r="AA98" s="380"/>
      <c r="AB98" s="380"/>
      <c r="AC98" s="380">
        <v>60000</v>
      </c>
      <c r="AD98" s="380"/>
      <c r="AE98" s="380"/>
      <c r="AF98" s="380"/>
      <c r="AG98" s="380"/>
      <c r="AH98" s="380"/>
      <c r="AI98" s="380"/>
      <c r="AJ98" s="380"/>
      <c r="AK98" s="380"/>
      <c r="AL98" s="380"/>
      <c r="AM98" s="275">
        <f t="shared" si="44"/>
        <v>90</v>
      </c>
      <c r="AN98" s="290">
        <f t="shared" si="45"/>
        <v>43099</v>
      </c>
      <c r="AO98" s="269">
        <v>-5</v>
      </c>
      <c r="AP98" s="290">
        <f t="shared" si="46"/>
        <v>43094</v>
      </c>
      <c r="AQ98" s="269">
        <v>5</v>
      </c>
      <c r="AR98" s="290">
        <f t="shared" si="47"/>
        <v>43099</v>
      </c>
      <c r="AS98" s="269" t="str">
        <f t="shared" si="40"/>
        <v>ธ.ค.</v>
      </c>
      <c r="AT98" s="267">
        <f t="shared" si="48"/>
        <v>90</v>
      </c>
      <c r="AU98" s="166" t="str">
        <f t="shared" si="49"/>
        <v>2 เดือน 29 วัน</v>
      </c>
    </row>
    <row r="99" spans="1:47" s="78" customFormat="1" ht="21.75" customHeight="1" x14ac:dyDescent="0.25">
      <c r="A99" s="69" t="s">
        <v>435</v>
      </c>
      <c r="B99" s="54">
        <v>2</v>
      </c>
      <c r="C99" s="55" t="s">
        <v>45</v>
      </c>
      <c r="D99" s="56">
        <v>60000</v>
      </c>
      <c r="E99" s="55"/>
      <c r="F99" s="297">
        <v>43009</v>
      </c>
      <c r="G99" s="297">
        <v>43099</v>
      </c>
      <c r="H99" s="72" t="s">
        <v>29</v>
      </c>
      <c r="I99" s="72" t="str">
        <f t="shared" si="43"/>
        <v>เฉพาะเจาะจง</v>
      </c>
      <c r="J99" s="56"/>
      <c r="K99" s="72"/>
      <c r="L99" s="72" t="s">
        <v>31</v>
      </c>
      <c r="M99" s="55"/>
      <c r="N99" s="379" t="s">
        <v>633</v>
      </c>
      <c r="O99" s="379" t="s">
        <v>633</v>
      </c>
      <c r="P99" s="379" t="s">
        <v>633</v>
      </c>
      <c r="Q99" s="74"/>
      <c r="R99" s="74"/>
      <c r="S99" s="74"/>
      <c r="T99" s="74"/>
      <c r="U99" s="74"/>
      <c r="V99" s="74"/>
      <c r="W99" s="74"/>
      <c r="X99" s="75"/>
      <c r="Y99" s="75"/>
      <c r="Z99" s="79"/>
      <c r="AA99" s="380"/>
      <c r="AB99" s="380"/>
      <c r="AC99" s="380">
        <v>60000</v>
      </c>
      <c r="AD99" s="380"/>
      <c r="AE99" s="380"/>
      <c r="AF99" s="380"/>
      <c r="AG99" s="380"/>
      <c r="AH99" s="380"/>
      <c r="AI99" s="380"/>
      <c r="AJ99" s="380"/>
      <c r="AK99" s="380"/>
      <c r="AL99" s="380"/>
      <c r="AM99" s="275">
        <f t="shared" si="44"/>
        <v>90</v>
      </c>
      <c r="AN99" s="290">
        <f t="shared" si="45"/>
        <v>43099</v>
      </c>
      <c r="AO99" s="269">
        <v>-5</v>
      </c>
      <c r="AP99" s="290">
        <f t="shared" si="46"/>
        <v>43094</v>
      </c>
      <c r="AQ99" s="269">
        <v>5</v>
      </c>
      <c r="AR99" s="290">
        <f t="shared" si="47"/>
        <v>43099</v>
      </c>
      <c r="AS99" s="269" t="str">
        <f t="shared" si="40"/>
        <v>ธ.ค.</v>
      </c>
      <c r="AT99" s="267">
        <f t="shared" si="48"/>
        <v>90</v>
      </c>
      <c r="AU99" s="166" t="str">
        <f t="shared" si="49"/>
        <v>2 เดือน 29 วัน</v>
      </c>
    </row>
    <row r="100" spans="1:47" s="369" customFormat="1" ht="21.75" customHeight="1" x14ac:dyDescent="0.25">
      <c r="A100" s="355" t="s">
        <v>436</v>
      </c>
      <c r="B100" s="356">
        <v>1</v>
      </c>
      <c r="C100" s="357" t="s">
        <v>45</v>
      </c>
      <c r="D100" s="358">
        <v>700000</v>
      </c>
      <c r="E100" s="357"/>
      <c r="F100" s="359">
        <v>43070</v>
      </c>
      <c r="G100" s="359">
        <v>43190</v>
      </c>
      <c r="H100" s="360" t="s">
        <v>29</v>
      </c>
      <c r="I100" s="360" t="s">
        <v>617</v>
      </c>
      <c r="J100" s="358"/>
      <c r="K100" s="360"/>
      <c r="L100" s="360" t="s">
        <v>34</v>
      </c>
      <c r="M100" s="357"/>
      <c r="N100" s="377" t="s">
        <v>629</v>
      </c>
      <c r="O100" s="378" t="s">
        <v>630</v>
      </c>
      <c r="P100" s="378" t="s">
        <v>630</v>
      </c>
      <c r="Q100" s="378" t="s">
        <v>631</v>
      </c>
      <c r="R100" s="378" t="s">
        <v>631</v>
      </c>
      <c r="S100" s="378" t="s">
        <v>632</v>
      </c>
      <c r="T100" s="361"/>
      <c r="U100" s="361"/>
      <c r="V100" s="361"/>
      <c r="W100" s="361"/>
      <c r="X100" s="362"/>
      <c r="Y100" s="362"/>
      <c r="Z100" s="363"/>
      <c r="AA100" s="387"/>
      <c r="AB100" s="387"/>
      <c r="AC100" s="387"/>
      <c r="AD100" s="387"/>
      <c r="AE100" s="387"/>
      <c r="AF100" s="387">
        <v>700000</v>
      </c>
      <c r="AG100" s="387"/>
      <c r="AH100" s="387"/>
      <c r="AI100" s="387"/>
      <c r="AJ100" s="387"/>
      <c r="AK100" s="387"/>
      <c r="AL100" s="387"/>
      <c r="AM100" s="275">
        <f t="shared" si="44"/>
        <v>120</v>
      </c>
      <c r="AN100" s="290">
        <f t="shared" si="45"/>
        <v>43190</v>
      </c>
      <c r="AO100" s="269">
        <v>-5</v>
      </c>
      <c r="AP100" s="290">
        <f t="shared" si="46"/>
        <v>43185</v>
      </c>
      <c r="AQ100" s="269">
        <v>5</v>
      </c>
      <c r="AR100" s="290">
        <f t="shared" si="47"/>
        <v>43190</v>
      </c>
      <c r="AS100" s="269" t="str">
        <f t="shared" si="40"/>
        <v>มี.ค.</v>
      </c>
      <c r="AT100" s="267">
        <f t="shared" si="48"/>
        <v>120</v>
      </c>
      <c r="AU100" s="166" t="str">
        <f t="shared" si="49"/>
        <v>3 เดือน 30 วัน</v>
      </c>
    </row>
    <row r="101" spans="1:47" s="78" customFormat="1" ht="21.75" customHeight="1" x14ac:dyDescent="0.25">
      <c r="A101" s="69" t="s">
        <v>437</v>
      </c>
      <c r="B101" s="54">
        <v>3</v>
      </c>
      <c r="C101" s="55" t="s">
        <v>59</v>
      </c>
      <c r="D101" s="56">
        <v>215100</v>
      </c>
      <c r="E101" s="55"/>
      <c r="F101" s="297">
        <v>43009</v>
      </c>
      <c r="G101" s="297">
        <v>43099</v>
      </c>
      <c r="H101" s="72" t="s">
        <v>29</v>
      </c>
      <c r="I101" s="72" t="str">
        <f t="shared" si="43"/>
        <v>เฉพาะเจาะจง</v>
      </c>
      <c r="J101" s="56"/>
      <c r="K101" s="72"/>
      <c r="L101" s="72" t="s">
        <v>31</v>
      </c>
      <c r="M101" s="55"/>
      <c r="N101" s="379" t="s">
        <v>633</v>
      </c>
      <c r="O101" s="379" t="s">
        <v>633</v>
      </c>
      <c r="P101" s="379" t="s">
        <v>633</v>
      </c>
      <c r="Q101" s="74"/>
      <c r="R101" s="74"/>
      <c r="S101" s="74"/>
      <c r="T101" s="74"/>
      <c r="U101" s="74"/>
      <c r="V101" s="74"/>
      <c r="W101" s="74"/>
      <c r="X101" s="75"/>
      <c r="Y101" s="75"/>
      <c r="Z101" s="79"/>
      <c r="AA101" s="380"/>
      <c r="AB101" s="380"/>
      <c r="AC101" s="380">
        <v>215100</v>
      </c>
      <c r="AD101" s="380"/>
      <c r="AE101" s="380"/>
      <c r="AF101" s="380"/>
      <c r="AG101" s="380"/>
      <c r="AH101" s="380"/>
      <c r="AI101" s="380"/>
      <c r="AJ101" s="380"/>
      <c r="AK101" s="380"/>
      <c r="AL101" s="380"/>
      <c r="AM101" s="275">
        <f t="shared" si="44"/>
        <v>90</v>
      </c>
      <c r="AN101" s="290">
        <f t="shared" si="45"/>
        <v>43099</v>
      </c>
      <c r="AO101" s="269">
        <v>-5</v>
      </c>
      <c r="AP101" s="290">
        <f t="shared" si="46"/>
        <v>43094</v>
      </c>
      <c r="AQ101" s="269">
        <v>5</v>
      </c>
      <c r="AR101" s="290">
        <f t="shared" si="47"/>
        <v>43099</v>
      </c>
      <c r="AS101" s="269" t="str">
        <f t="shared" si="40"/>
        <v>ธ.ค.</v>
      </c>
      <c r="AT101" s="267">
        <f t="shared" si="48"/>
        <v>90</v>
      </c>
      <c r="AU101" s="166" t="str">
        <f t="shared" si="49"/>
        <v>2 เดือน 29 วัน</v>
      </c>
    </row>
    <row r="102" spans="1:47" s="78" customFormat="1" ht="21.75" customHeight="1" x14ac:dyDescent="0.25">
      <c r="A102" s="69" t="s">
        <v>438</v>
      </c>
      <c r="B102" s="54">
        <v>4</v>
      </c>
      <c r="C102" s="55" t="s">
        <v>59</v>
      </c>
      <c r="D102" s="56">
        <v>200000</v>
      </c>
      <c r="E102" s="55"/>
      <c r="F102" s="297">
        <v>43009</v>
      </c>
      <c r="G102" s="297">
        <v>43099</v>
      </c>
      <c r="H102" s="72" t="s">
        <v>29</v>
      </c>
      <c r="I102" s="72" t="str">
        <f t="shared" si="43"/>
        <v>เฉพาะเจาะจง</v>
      </c>
      <c r="J102" s="56"/>
      <c r="K102" s="72"/>
      <c r="L102" s="72" t="s">
        <v>31</v>
      </c>
      <c r="M102" s="55"/>
      <c r="N102" s="379" t="s">
        <v>633</v>
      </c>
      <c r="O102" s="379" t="s">
        <v>633</v>
      </c>
      <c r="P102" s="379" t="s">
        <v>633</v>
      </c>
      <c r="Q102" s="74"/>
      <c r="R102" s="74"/>
      <c r="S102" s="74"/>
      <c r="T102" s="74"/>
      <c r="U102" s="74"/>
      <c r="V102" s="74"/>
      <c r="W102" s="74"/>
      <c r="X102" s="75"/>
      <c r="Y102" s="75"/>
      <c r="Z102" s="79"/>
      <c r="AA102" s="380"/>
      <c r="AB102" s="380"/>
      <c r="AC102" s="380">
        <v>200000</v>
      </c>
      <c r="AD102" s="380"/>
      <c r="AE102" s="380"/>
      <c r="AF102" s="380"/>
      <c r="AG102" s="380"/>
      <c r="AH102" s="380"/>
      <c r="AI102" s="380"/>
      <c r="AJ102" s="380"/>
      <c r="AK102" s="380"/>
      <c r="AL102" s="380"/>
      <c r="AM102" s="275">
        <f t="shared" si="44"/>
        <v>90</v>
      </c>
      <c r="AN102" s="290">
        <f t="shared" si="45"/>
        <v>43099</v>
      </c>
      <c r="AO102" s="269">
        <v>-5</v>
      </c>
      <c r="AP102" s="290">
        <f t="shared" si="46"/>
        <v>43094</v>
      </c>
      <c r="AQ102" s="269">
        <v>5</v>
      </c>
      <c r="AR102" s="290">
        <f t="shared" si="47"/>
        <v>43099</v>
      </c>
      <c r="AS102" s="269" t="str">
        <f t="shared" si="40"/>
        <v>ธ.ค.</v>
      </c>
      <c r="AT102" s="267">
        <f t="shared" si="48"/>
        <v>90</v>
      </c>
      <c r="AU102" s="166" t="str">
        <f t="shared" si="49"/>
        <v>2 เดือน 29 วัน</v>
      </c>
    </row>
    <row r="103" spans="1:47" s="78" customFormat="1" ht="21.75" customHeight="1" x14ac:dyDescent="0.25">
      <c r="A103" s="69" t="s">
        <v>439</v>
      </c>
      <c r="B103" s="54">
        <v>1</v>
      </c>
      <c r="C103" s="55" t="s">
        <v>45</v>
      </c>
      <c r="D103" s="56">
        <v>200000</v>
      </c>
      <c r="E103" s="55"/>
      <c r="F103" s="297">
        <v>43009</v>
      </c>
      <c r="G103" s="297">
        <v>43099</v>
      </c>
      <c r="H103" s="72" t="s">
        <v>29</v>
      </c>
      <c r="I103" s="72" t="str">
        <f t="shared" si="43"/>
        <v>เฉพาะเจาะจง</v>
      </c>
      <c r="J103" s="56"/>
      <c r="K103" s="72"/>
      <c r="L103" s="72" t="s">
        <v>31</v>
      </c>
      <c r="M103" s="55"/>
      <c r="N103" s="379" t="s">
        <v>633</v>
      </c>
      <c r="O103" s="379" t="s">
        <v>633</v>
      </c>
      <c r="P103" s="379" t="s">
        <v>633</v>
      </c>
      <c r="Q103" s="74"/>
      <c r="R103" s="74"/>
      <c r="S103" s="74"/>
      <c r="T103" s="74"/>
      <c r="U103" s="74"/>
      <c r="V103" s="74"/>
      <c r="W103" s="74"/>
      <c r="X103" s="75"/>
      <c r="Y103" s="75"/>
      <c r="Z103" s="79"/>
      <c r="AA103" s="380"/>
      <c r="AB103" s="380"/>
      <c r="AC103" s="380">
        <v>200000</v>
      </c>
      <c r="AD103" s="380"/>
      <c r="AE103" s="380"/>
      <c r="AF103" s="380"/>
      <c r="AG103" s="380"/>
      <c r="AH103" s="380"/>
      <c r="AI103" s="380"/>
      <c r="AJ103" s="380"/>
      <c r="AK103" s="380"/>
      <c r="AL103" s="380"/>
      <c r="AM103" s="275">
        <f t="shared" si="44"/>
        <v>90</v>
      </c>
      <c r="AN103" s="290">
        <f t="shared" si="45"/>
        <v>43099</v>
      </c>
      <c r="AO103" s="269">
        <v>-5</v>
      </c>
      <c r="AP103" s="290">
        <f t="shared" si="46"/>
        <v>43094</v>
      </c>
      <c r="AQ103" s="269">
        <v>5</v>
      </c>
      <c r="AR103" s="290">
        <f t="shared" si="47"/>
        <v>43099</v>
      </c>
      <c r="AS103" s="269" t="str">
        <f t="shared" ref="AS103:AS109" si="50">IF((MONTH(AR103))=1,"ม.ค.",IF((MONTH(AR103))=2,"ก.พ.",IF((MONTH(AR103))=3,"มี.ค.",IF((MONTH(AR103))=4,"เม.ย.",IF((MONTH(AR103))=5,"พ.ค.",IF((MONTH(AR103))=6,"มิ.ย.",IF((MONTH(AR103))=7,"ก.ค.",IF((MONTH(AR103))=8,"ส.ค.",IF((MONTH(AR103))=9,"ก.ย.",IF((MONTH(AR103))=10,"ต.ค.",IF((MONTH(AR103))=11,"พ.ย.",IF((MONTH(AR103))=12,"ธ.ค."))))))))))))</f>
        <v>ธ.ค.</v>
      </c>
      <c r="AT103" s="267">
        <f t="shared" si="48"/>
        <v>90</v>
      </c>
      <c r="AU103" s="166" t="str">
        <f t="shared" si="49"/>
        <v>2 เดือน 29 วัน</v>
      </c>
    </row>
    <row r="104" spans="1:47" s="369" customFormat="1" ht="21.75" customHeight="1" x14ac:dyDescent="0.25">
      <c r="A104" s="355" t="s">
        <v>440</v>
      </c>
      <c r="B104" s="356">
        <v>1</v>
      </c>
      <c r="C104" s="357" t="s">
        <v>45</v>
      </c>
      <c r="D104" s="358">
        <v>550000</v>
      </c>
      <c r="E104" s="357"/>
      <c r="F104" s="359">
        <v>43070</v>
      </c>
      <c r="G104" s="359">
        <v>43190</v>
      </c>
      <c r="H104" s="360" t="s">
        <v>29</v>
      </c>
      <c r="I104" s="360" t="s">
        <v>617</v>
      </c>
      <c r="J104" s="358"/>
      <c r="K104" s="360"/>
      <c r="L104" s="360" t="s">
        <v>34</v>
      </c>
      <c r="M104" s="357"/>
      <c r="N104" s="377" t="s">
        <v>629</v>
      </c>
      <c r="O104" s="378" t="s">
        <v>630</v>
      </c>
      <c r="P104" s="378" t="s">
        <v>630</v>
      </c>
      <c r="Q104" s="378" t="s">
        <v>631</v>
      </c>
      <c r="R104" s="378" t="s">
        <v>631</v>
      </c>
      <c r="S104" s="378" t="s">
        <v>632</v>
      </c>
      <c r="T104" s="361"/>
      <c r="U104" s="361"/>
      <c r="V104" s="361"/>
      <c r="W104" s="361"/>
      <c r="X104" s="362"/>
      <c r="Y104" s="362"/>
      <c r="Z104" s="363"/>
      <c r="AA104" s="387"/>
      <c r="AB104" s="387"/>
      <c r="AC104" s="387"/>
      <c r="AD104" s="387"/>
      <c r="AE104" s="387"/>
      <c r="AF104" s="387">
        <v>550000</v>
      </c>
      <c r="AG104" s="387"/>
      <c r="AH104" s="387"/>
      <c r="AI104" s="387"/>
      <c r="AJ104" s="387"/>
      <c r="AK104" s="387"/>
      <c r="AL104" s="387"/>
      <c r="AM104" s="275">
        <f t="shared" si="44"/>
        <v>120</v>
      </c>
      <c r="AN104" s="290">
        <f t="shared" si="45"/>
        <v>43190</v>
      </c>
      <c r="AO104" s="269">
        <v>-5</v>
      </c>
      <c r="AP104" s="290">
        <f t="shared" si="46"/>
        <v>43185</v>
      </c>
      <c r="AQ104" s="269">
        <v>5</v>
      </c>
      <c r="AR104" s="290">
        <f t="shared" si="47"/>
        <v>43190</v>
      </c>
      <c r="AS104" s="269" t="str">
        <f t="shared" si="50"/>
        <v>มี.ค.</v>
      </c>
      <c r="AT104" s="267">
        <f t="shared" si="48"/>
        <v>120</v>
      </c>
      <c r="AU104" s="166" t="str">
        <f t="shared" si="49"/>
        <v>3 เดือน 30 วัน</v>
      </c>
    </row>
    <row r="105" spans="1:47" s="78" customFormat="1" ht="21.75" customHeight="1" x14ac:dyDescent="0.25">
      <c r="A105" s="69" t="s">
        <v>441</v>
      </c>
      <c r="B105" s="54">
        <v>1</v>
      </c>
      <c r="C105" s="55" t="s">
        <v>45</v>
      </c>
      <c r="D105" s="56">
        <v>450000</v>
      </c>
      <c r="E105" s="55"/>
      <c r="F105" s="297">
        <v>43009</v>
      </c>
      <c r="G105" s="297">
        <v>43099</v>
      </c>
      <c r="H105" s="72" t="s">
        <v>29</v>
      </c>
      <c r="I105" s="72" t="str">
        <f t="shared" ref="I105:I107" si="51">IF(D105&lt;500000,"เฉพาะเจาะจง",IF(D105&gt;500000,"เชิญชวน"))</f>
        <v>เฉพาะเจาะจง</v>
      </c>
      <c r="J105" s="56"/>
      <c r="K105" s="72"/>
      <c r="L105" s="72" t="s">
        <v>31</v>
      </c>
      <c r="M105" s="55"/>
      <c r="N105" s="379" t="s">
        <v>633</v>
      </c>
      <c r="O105" s="379" t="s">
        <v>633</v>
      </c>
      <c r="P105" s="379" t="s">
        <v>633</v>
      </c>
      <c r="Q105" s="74"/>
      <c r="R105" s="74"/>
      <c r="S105" s="74"/>
      <c r="T105" s="74"/>
      <c r="U105" s="74"/>
      <c r="V105" s="74"/>
      <c r="W105" s="74"/>
      <c r="X105" s="75"/>
      <c r="Y105" s="75"/>
      <c r="Z105" s="79"/>
      <c r="AA105" s="380"/>
      <c r="AB105" s="380"/>
      <c r="AC105" s="380">
        <v>450000</v>
      </c>
      <c r="AD105" s="380"/>
      <c r="AE105" s="380"/>
      <c r="AF105" s="380"/>
      <c r="AG105" s="380"/>
      <c r="AH105" s="380"/>
      <c r="AI105" s="380"/>
      <c r="AJ105" s="380"/>
      <c r="AK105" s="380"/>
      <c r="AL105" s="380"/>
      <c r="AM105" s="275">
        <f t="shared" si="44"/>
        <v>90</v>
      </c>
      <c r="AN105" s="290">
        <f t="shared" si="45"/>
        <v>43099</v>
      </c>
      <c r="AO105" s="269">
        <v>-5</v>
      </c>
      <c r="AP105" s="290">
        <f t="shared" si="46"/>
        <v>43094</v>
      </c>
      <c r="AQ105" s="269">
        <v>5</v>
      </c>
      <c r="AR105" s="290">
        <f t="shared" si="47"/>
        <v>43099</v>
      </c>
      <c r="AS105" s="269" t="str">
        <f t="shared" si="50"/>
        <v>ธ.ค.</v>
      </c>
      <c r="AT105" s="267">
        <f t="shared" si="48"/>
        <v>90</v>
      </c>
      <c r="AU105" s="166" t="str">
        <f t="shared" si="49"/>
        <v>2 เดือน 29 วัน</v>
      </c>
    </row>
    <row r="106" spans="1:47" s="78" customFormat="1" ht="21.75" customHeight="1" x14ac:dyDescent="0.25">
      <c r="A106" s="69" t="s">
        <v>442</v>
      </c>
      <c r="B106" s="54">
        <v>2</v>
      </c>
      <c r="C106" s="55" t="s">
        <v>45</v>
      </c>
      <c r="D106" s="56">
        <v>120000</v>
      </c>
      <c r="E106" s="55"/>
      <c r="F106" s="297">
        <v>43009</v>
      </c>
      <c r="G106" s="297">
        <v>43099</v>
      </c>
      <c r="H106" s="72" t="s">
        <v>29</v>
      </c>
      <c r="I106" s="72" t="str">
        <f t="shared" si="51"/>
        <v>เฉพาะเจาะจง</v>
      </c>
      <c r="J106" s="56"/>
      <c r="K106" s="72"/>
      <c r="L106" s="72" t="s">
        <v>31</v>
      </c>
      <c r="M106" s="55"/>
      <c r="N106" s="379" t="s">
        <v>633</v>
      </c>
      <c r="O106" s="379" t="s">
        <v>633</v>
      </c>
      <c r="P106" s="379" t="s">
        <v>633</v>
      </c>
      <c r="Q106" s="74"/>
      <c r="R106" s="74"/>
      <c r="S106" s="74"/>
      <c r="T106" s="74"/>
      <c r="U106" s="74"/>
      <c r="V106" s="74"/>
      <c r="W106" s="74"/>
      <c r="X106" s="75"/>
      <c r="Y106" s="75"/>
      <c r="Z106" s="79"/>
      <c r="AA106" s="380"/>
      <c r="AB106" s="380"/>
      <c r="AC106" s="380">
        <v>120000</v>
      </c>
      <c r="AD106" s="380"/>
      <c r="AE106" s="380"/>
      <c r="AF106" s="380"/>
      <c r="AG106" s="380"/>
      <c r="AH106" s="380"/>
      <c r="AI106" s="380"/>
      <c r="AJ106" s="380"/>
      <c r="AK106" s="380"/>
      <c r="AL106" s="380"/>
      <c r="AM106" s="275">
        <f t="shared" si="44"/>
        <v>90</v>
      </c>
      <c r="AN106" s="290">
        <f t="shared" si="45"/>
        <v>43099</v>
      </c>
      <c r="AO106" s="269">
        <v>-5</v>
      </c>
      <c r="AP106" s="290">
        <f t="shared" si="46"/>
        <v>43094</v>
      </c>
      <c r="AQ106" s="269">
        <v>5</v>
      </c>
      <c r="AR106" s="290">
        <f t="shared" si="47"/>
        <v>43099</v>
      </c>
      <c r="AS106" s="269" t="str">
        <f t="shared" si="50"/>
        <v>ธ.ค.</v>
      </c>
      <c r="AT106" s="267">
        <f t="shared" si="48"/>
        <v>90</v>
      </c>
      <c r="AU106" s="166" t="str">
        <f t="shared" si="49"/>
        <v>2 เดือน 29 วัน</v>
      </c>
    </row>
    <row r="107" spans="1:47" s="78" customFormat="1" ht="21.75" customHeight="1" x14ac:dyDescent="0.25">
      <c r="A107" s="69" t="s">
        <v>443</v>
      </c>
      <c r="B107" s="54">
        <v>2</v>
      </c>
      <c r="C107" s="55" t="s">
        <v>45</v>
      </c>
      <c r="D107" s="56">
        <v>100000</v>
      </c>
      <c r="E107" s="55"/>
      <c r="F107" s="297">
        <v>43009</v>
      </c>
      <c r="G107" s="297">
        <v>43099</v>
      </c>
      <c r="H107" s="72" t="s">
        <v>29</v>
      </c>
      <c r="I107" s="72" t="str">
        <f t="shared" si="51"/>
        <v>เฉพาะเจาะจง</v>
      </c>
      <c r="J107" s="56"/>
      <c r="K107" s="72"/>
      <c r="L107" s="72" t="s">
        <v>31</v>
      </c>
      <c r="M107" s="55"/>
      <c r="N107" s="379" t="s">
        <v>633</v>
      </c>
      <c r="O107" s="379" t="s">
        <v>633</v>
      </c>
      <c r="P107" s="379" t="s">
        <v>633</v>
      </c>
      <c r="Q107" s="74"/>
      <c r="R107" s="74"/>
      <c r="S107" s="74"/>
      <c r="T107" s="74"/>
      <c r="U107" s="74"/>
      <c r="V107" s="74"/>
      <c r="W107" s="74"/>
      <c r="X107" s="75"/>
      <c r="Y107" s="75"/>
      <c r="Z107" s="79"/>
      <c r="AA107" s="380"/>
      <c r="AB107" s="380"/>
      <c r="AC107" s="380">
        <v>100000</v>
      </c>
      <c r="AD107" s="380"/>
      <c r="AE107" s="380"/>
      <c r="AF107" s="380"/>
      <c r="AG107" s="380"/>
      <c r="AH107" s="380"/>
      <c r="AI107" s="380"/>
      <c r="AJ107" s="380"/>
      <c r="AK107" s="380"/>
      <c r="AL107" s="380"/>
      <c r="AM107" s="275">
        <f t="shared" si="44"/>
        <v>90</v>
      </c>
      <c r="AN107" s="290">
        <f t="shared" si="45"/>
        <v>43099</v>
      </c>
      <c r="AO107" s="269">
        <v>-5</v>
      </c>
      <c r="AP107" s="290">
        <f t="shared" si="46"/>
        <v>43094</v>
      </c>
      <c r="AQ107" s="269">
        <v>5</v>
      </c>
      <c r="AR107" s="290">
        <f t="shared" si="47"/>
        <v>43099</v>
      </c>
      <c r="AS107" s="269" t="str">
        <f t="shared" si="50"/>
        <v>ธ.ค.</v>
      </c>
      <c r="AT107" s="267">
        <f t="shared" si="48"/>
        <v>90</v>
      </c>
      <c r="AU107" s="166" t="str">
        <f t="shared" si="49"/>
        <v>2 เดือน 29 วัน</v>
      </c>
    </row>
    <row r="108" spans="1:47" s="260" customFormat="1" ht="21.75" customHeight="1" x14ac:dyDescent="0.25">
      <c r="A108" s="251" t="s">
        <v>365</v>
      </c>
      <c r="B108" s="252"/>
      <c r="C108" s="253"/>
      <c r="D108" s="254"/>
      <c r="E108" s="253"/>
      <c r="F108" s="296"/>
      <c r="G108" s="296"/>
      <c r="H108" s="255"/>
      <c r="I108" s="255"/>
      <c r="J108" s="254"/>
      <c r="K108" s="255"/>
      <c r="L108" s="255"/>
      <c r="M108" s="253"/>
      <c r="N108" s="256"/>
      <c r="O108" s="256"/>
      <c r="P108" s="257"/>
      <c r="Q108" s="257"/>
      <c r="R108" s="257"/>
      <c r="S108" s="257"/>
      <c r="T108" s="257"/>
      <c r="U108" s="257"/>
      <c r="V108" s="257"/>
      <c r="W108" s="257"/>
      <c r="X108" s="258"/>
      <c r="Y108" s="258"/>
      <c r="Z108" s="259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M108" s="274"/>
      <c r="AN108" s="289"/>
      <c r="AO108" s="282"/>
      <c r="AP108" s="289"/>
      <c r="AQ108" s="282"/>
      <c r="AR108" s="289"/>
      <c r="AS108" s="282"/>
      <c r="AT108" s="266"/>
      <c r="AU108" s="300"/>
    </row>
    <row r="109" spans="1:47" s="78" customFormat="1" ht="21.75" customHeight="1" x14ac:dyDescent="0.25">
      <c r="A109" s="69" t="s">
        <v>448</v>
      </c>
      <c r="B109" s="54">
        <v>4</v>
      </c>
      <c r="C109" s="55" t="s">
        <v>59</v>
      </c>
      <c r="D109" s="56">
        <v>8346400</v>
      </c>
      <c r="E109" s="250"/>
      <c r="F109" s="297">
        <v>43009</v>
      </c>
      <c r="G109" s="297">
        <v>43190</v>
      </c>
      <c r="H109" s="72" t="s">
        <v>29</v>
      </c>
      <c r="I109" s="72" t="s">
        <v>618</v>
      </c>
      <c r="J109" s="56"/>
      <c r="K109" s="72"/>
      <c r="L109" s="72" t="s">
        <v>34</v>
      </c>
      <c r="M109" s="55"/>
      <c r="N109" s="379"/>
      <c r="O109" s="379"/>
      <c r="P109" s="379"/>
      <c r="Q109" s="74"/>
      <c r="R109" s="74"/>
      <c r="S109" s="74"/>
      <c r="T109" s="74"/>
      <c r="U109" s="74"/>
      <c r="V109" s="74"/>
      <c r="W109" s="74"/>
      <c r="X109" s="75"/>
      <c r="Y109" s="75"/>
      <c r="Z109" s="79"/>
      <c r="AA109" s="380"/>
      <c r="AB109" s="380"/>
      <c r="AC109" s="380"/>
      <c r="AD109" s="380"/>
      <c r="AE109" s="380"/>
      <c r="AF109" s="380">
        <v>8346400</v>
      </c>
      <c r="AG109" s="380"/>
      <c r="AH109" s="380"/>
      <c r="AI109" s="380"/>
      <c r="AJ109" s="380"/>
      <c r="AK109" s="380"/>
      <c r="AL109" s="380"/>
      <c r="AM109" s="275">
        <f t="shared" ref="AM109" si="52">+G109-F109</f>
        <v>181</v>
      </c>
      <c r="AN109" s="290">
        <f t="shared" ref="AN109" si="53">G109</f>
        <v>43190</v>
      </c>
      <c r="AO109" s="269">
        <v>-5</v>
      </c>
      <c r="AP109" s="290">
        <f t="shared" ref="AP109" si="54">+AN109+AO109</f>
        <v>43185</v>
      </c>
      <c r="AQ109" s="269">
        <v>5</v>
      </c>
      <c r="AR109" s="290">
        <f t="shared" ref="AR109" si="55">+AQ109+AP109</f>
        <v>43190</v>
      </c>
      <c r="AS109" s="269" t="str">
        <f t="shared" si="50"/>
        <v>มี.ค.</v>
      </c>
      <c r="AT109" s="267">
        <f t="shared" ref="AT109" si="56">DATEDIF(F109,AR109,"d")</f>
        <v>181</v>
      </c>
      <c r="AU109" s="166" t="str">
        <f t="shared" ref="AU109" si="57">IF((DATEDIF(F109,AR109,"y"))=0,(DATEDIF(F109,AR109,"ym")&amp;" เดือน "&amp;DATEDIF(F109,AR109,"md")&amp;" วัน"),IF((DATEDIF(F109,AR109,"y"))&gt;0,(DATEDIF(F109,AR109,"y")&amp;" ปี "&amp;DATEDIF(F109,AR109,"ym")&amp;" เดือน "&amp;DATEDIF(F109,AR109,"md")&amp;" วัน")))</f>
        <v>5 เดือน 30 วัน</v>
      </c>
    </row>
    <row r="110" spans="1:47" s="369" customFormat="1" ht="21.75" customHeight="1" x14ac:dyDescent="0.25">
      <c r="A110" s="355" t="s">
        <v>449</v>
      </c>
      <c r="B110" s="356">
        <v>1</v>
      </c>
      <c r="C110" s="357" t="s">
        <v>59</v>
      </c>
      <c r="D110" s="358">
        <v>1060500</v>
      </c>
      <c r="E110" s="357"/>
      <c r="F110" s="359">
        <v>43070</v>
      </c>
      <c r="G110" s="359">
        <v>43190</v>
      </c>
      <c r="H110" s="360" t="s">
        <v>29</v>
      </c>
      <c r="I110" s="360" t="s">
        <v>617</v>
      </c>
      <c r="J110" s="358"/>
      <c r="K110" s="360"/>
      <c r="L110" s="360" t="s">
        <v>34</v>
      </c>
      <c r="M110" s="357"/>
      <c r="N110" s="377" t="s">
        <v>629</v>
      </c>
      <c r="O110" s="378" t="s">
        <v>630</v>
      </c>
      <c r="P110" s="378" t="s">
        <v>630</v>
      </c>
      <c r="Q110" s="378" t="s">
        <v>631</v>
      </c>
      <c r="R110" s="378" t="s">
        <v>631</v>
      </c>
      <c r="S110" s="378" t="s">
        <v>632</v>
      </c>
      <c r="T110" s="361"/>
      <c r="U110" s="361"/>
      <c r="V110" s="361"/>
      <c r="W110" s="361"/>
      <c r="X110" s="362"/>
      <c r="Y110" s="362"/>
      <c r="Z110" s="363"/>
      <c r="AA110" s="387"/>
      <c r="AB110" s="387"/>
      <c r="AC110" s="387"/>
      <c r="AD110" s="387"/>
      <c r="AE110" s="387"/>
      <c r="AF110" s="387">
        <v>1060500</v>
      </c>
      <c r="AG110" s="387"/>
      <c r="AH110" s="387"/>
      <c r="AI110" s="387"/>
      <c r="AJ110" s="387"/>
      <c r="AK110" s="387"/>
      <c r="AL110" s="387"/>
      <c r="AM110" s="275">
        <f>+G110-F110</f>
        <v>120</v>
      </c>
      <c r="AN110" s="290">
        <f t="shared" ref="AN110" si="58">G110</f>
        <v>43190</v>
      </c>
      <c r="AO110" s="269">
        <v>-5</v>
      </c>
      <c r="AP110" s="290">
        <f t="shared" ref="AP110" si="59">+AN110+AO110</f>
        <v>43185</v>
      </c>
      <c r="AQ110" s="269">
        <v>5</v>
      </c>
      <c r="AR110" s="290">
        <f t="shared" ref="AR110" si="60">+AQ110+AP110</f>
        <v>43190</v>
      </c>
      <c r="AS110" s="269" t="str">
        <f t="shared" ref="AS110" si="61">IF((MONTH(AR110))=1,"ม.ค.",IF((MONTH(AR110))=2,"ก.พ.",IF((MONTH(AR110))=3,"มี.ค.",IF((MONTH(AR110))=4,"เม.ย.",IF((MONTH(AR110))=5,"พ.ค.",IF((MONTH(AR110))=6,"มิ.ย.",IF((MONTH(AR110))=7,"ก.ค.",IF((MONTH(AR110))=8,"ส.ค.",IF((MONTH(AR110))=9,"ก.ย.",IF((MONTH(AR110))=10,"ต.ค.",IF((MONTH(AR110))=11,"พ.ย.",IF((MONTH(AR110))=12,"ธ.ค."))))))))))))</f>
        <v>มี.ค.</v>
      </c>
      <c r="AT110" s="267">
        <f t="shared" ref="AT110" si="62">DATEDIF(F110,AR110,"d")</f>
        <v>120</v>
      </c>
      <c r="AU110" s="166" t="str">
        <f t="shared" ref="AU110" si="63">IF((DATEDIF(F110,AR110,"y"))=0,(DATEDIF(F110,AR110,"ym")&amp;" เดือน "&amp;DATEDIF(F110,AR110,"md")&amp;" วัน"),IF((DATEDIF(F110,AR110,"y"))&gt;0,(DATEDIF(F110,AR110,"y")&amp;" ปี "&amp;DATEDIF(F110,AR110,"ym")&amp;" เดือน "&amp;DATEDIF(F110,AR110,"md")&amp;" วัน")))</f>
        <v>3 เดือน 30 วัน</v>
      </c>
    </row>
    <row r="111" spans="1:47" s="78" customFormat="1" ht="21.75" customHeight="1" x14ac:dyDescent="0.25">
      <c r="A111" s="370" t="s">
        <v>450</v>
      </c>
      <c r="B111" s="54"/>
      <c r="C111" s="55"/>
      <c r="D111" s="56"/>
      <c r="E111" s="250"/>
      <c r="F111" s="297"/>
      <c r="G111" s="297"/>
      <c r="H111" s="72"/>
      <c r="I111" s="72"/>
      <c r="J111" s="56"/>
      <c r="K111" s="72"/>
      <c r="L111" s="72"/>
      <c r="M111" s="55"/>
      <c r="N111" s="73"/>
      <c r="O111" s="73"/>
      <c r="P111" s="74"/>
      <c r="Q111" s="74"/>
      <c r="R111" s="74"/>
      <c r="S111" s="74"/>
      <c r="T111" s="74"/>
      <c r="U111" s="74"/>
      <c r="V111" s="74"/>
      <c r="W111" s="74"/>
      <c r="X111" s="75"/>
      <c r="Y111" s="75"/>
      <c r="Z111" s="79"/>
      <c r="AA111" s="380"/>
      <c r="AB111" s="380"/>
      <c r="AC111" s="380"/>
      <c r="AD111" s="380"/>
      <c r="AE111" s="380"/>
      <c r="AF111" s="380"/>
      <c r="AG111" s="380"/>
      <c r="AH111" s="380"/>
      <c r="AI111" s="380"/>
      <c r="AJ111" s="380"/>
      <c r="AK111" s="380"/>
      <c r="AL111" s="380"/>
      <c r="AM111" s="275"/>
      <c r="AN111" s="290"/>
      <c r="AO111" s="269"/>
      <c r="AP111" s="290"/>
      <c r="AQ111" s="269"/>
      <c r="AR111" s="290"/>
      <c r="AS111" s="269"/>
      <c r="AT111" s="267"/>
      <c r="AU111" s="166"/>
    </row>
    <row r="112" spans="1:47" s="369" customFormat="1" ht="21.75" customHeight="1" x14ac:dyDescent="0.25">
      <c r="A112" s="355" t="s">
        <v>451</v>
      </c>
      <c r="B112" s="356">
        <v>156</v>
      </c>
      <c r="C112" s="357" t="s">
        <v>261</v>
      </c>
      <c r="D112" s="358">
        <v>1950000</v>
      </c>
      <c r="E112" s="376"/>
      <c r="F112" s="359">
        <v>43070</v>
      </c>
      <c r="G112" s="359">
        <v>43190</v>
      </c>
      <c r="H112" s="360" t="s">
        <v>29</v>
      </c>
      <c r="I112" s="360" t="s">
        <v>617</v>
      </c>
      <c r="J112" s="358"/>
      <c r="K112" s="360"/>
      <c r="L112" s="360" t="s">
        <v>34</v>
      </c>
      <c r="M112" s="357"/>
      <c r="N112" s="377" t="s">
        <v>629</v>
      </c>
      <c r="O112" s="378" t="s">
        <v>630</v>
      </c>
      <c r="P112" s="378" t="s">
        <v>630</v>
      </c>
      <c r="Q112" s="378" t="s">
        <v>631</v>
      </c>
      <c r="R112" s="378" t="s">
        <v>631</v>
      </c>
      <c r="S112" s="378" t="s">
        <v>632</v>
      </c>
      <c r="T112" s="361"/>
      <c r="U112" s="361"/>
      <c r="V112" s="361"/>
      <c r="W112" s="361"/>
      <c r="X112" s="362"/>
      <c r="Y112" s="362"/>
      <c r="Z112" s="363"/>
      <c r="AA112" s="387"/>
      <c r="AB112" s="387"/>
      <c r="AC112" s="387"/>
      <c r="AD112" s="387"/>
      <c r="AE112" s="387"/>
      <c r="AF112" s="387">
        <v>1950000</v>
      </c>
      <c r="AG112" s="387"/>
      <c r="AH112" s="387"/>
      <c r="AI112" s="387"/>
      <c r="AJ112" s="387"/>
      <c r="AK112" s="387"/>
      <c r="AL112" s="387"/>
      <c r="AM112" s="275">
        <f t="shared" ref="AM112:AM113" si="64">+G112-F112</f>
        <v>120</v>
      </c>
      <c r="AN112" s="290">
        <f t="shared" ref="AN112:AN113" si="65">G112</f>
        <v>43190</v>
      </c>
      <c r="AO112" s="269">
        <v>-5</v>
      </c>
      <c r="AP112" s="290">
        <f t="shared" ref="AP112:AP113" si="66">+AN112+AO112</f>
        <v>43185</v>
      </c>
      <c r="AQ112" s="269">
        <v>5</v>
      </c>
      <c r="AR112" s="290">
        <f t="shared" ref="AR112:AR113" si="67">+AQ112+AP112</f>
        <v>43190</v>
      </c>
      <c r="AS112" s="269" t="str">
        <f t="shared" ref="AS112:AS113" si="68">IF((MONTH(AR112))=1,"ม.ค.",IF((MONTH(AR112))=2,"ก.พ.",IF((MONTH(AR112))=3,"มี.ค.",IF((MONTH(AR112))=4,"เม.ย.",IF((MONTH(AR112))=5,"พ.ค.",IF((MONTH(AR112))=6,"มิ.ย.",IF((MONTH(AR112))=7,"ก.ค.",IF((MONTH(AR112))=8,"ส.ค.",IF((MONTH(AR112))=9,"ก.ย.",IF((MONTH(AR112))=10,"ต.ค.",IF((MONTH(AR112))=11,"พ.ย.",IF((MONTH(AR112))=12,"ธ.ค."))))))))))))</f>
        <v>มี.ค.</v>
      </c>
      <c r="AT112" s="267">
        <f t="shared" ref="AT112:AT113" si="69">DATEDIF(F112,AR112,"d")</f>
        <v>120</v>
      </c>
      <c r="AU112" s="166" t="str">
        <f t="shared" ref="AU112:AU113" si="70">IF((DATEDIF(F112,AR112,"y"))=0,(DATEDIF(F112,AR112,"ym")&amp;" เดือน "&amp;DATEDIF(F112,AR112,"md")&amp;" วัน"),IF((DATEDIF(F112,AR112,"y"))&gt;0,(DATEDIF(F112,AR112,"y")&amp;" ปี "&amp;DATEDIF(F112,AR112,"ym")&amp;" เดือน "&amp;DATEDIF(F112,AR112,"md")&amp;" วัน")))</f>
        <v>3 เดือน 30 วัน</v>
      </c>
    </row>
    <row r="113" spans="1:47" s="369" customFormat="1" ht="21.75" customHeight="1" x14ac:dyDescent="0.25">
      <c r="A113" s="355" t="s">
        <v>452</v>
      </c>
      <c r="B113" s="356">
        <v>254</v>
      </c>
      <c r="C113" s="357" t="s">
        <v>261</v>
      </c>
      <c r="D113" s="358">
        <v>533400</v>
      </c>
      <c r="E113" s="357"/>
      <c r="F113" s="359">
        <v>43070</v>
      </c>
      <c r="G113" s="359">
        <v>43190</v>
      </c>
      <c r="H113" s="360" t="s">
        <v>29</v>
      </c>
      <c r="I113" s="360" t="s">
        <v>617</v>
      </c>
      <c r="J113" s="358"/>
      <c r="K113" s="360"/>
      <c r="L113" s="360" t="s">
        <v>34</v>
      </c>
      <c r="M113" s="357"/>
      <c r="N113" s="377" t="s">
        <v>629</v>
      </c>
      <c r="O113" s="378" t="s">
        <v>630</v>
      </c>
      <c r="P113" s="378" t="s">
        <v>630</v>
      </c>
      <c r="Q113" s="378" t="s">
        <v>631</v>
      </c>
      <c r="R113" s="378" t="s">
        <v>631</v>
      </c>
      <c r="S113" s="378" t="s">
        <v>632</v>
      </c>
      <c r="T113" s="361"/>
      <c r="U113" s="361"/>
      <c r="V113" s="361"/>
      <c r="W113" s="361"/>
      <c r="X113" s="362"/>
      <c r="Y113" s="362"/>
      <c r="Z113" s="363"/>
      <c r="AA113" s="387"/>
      <c r="AB113" s="387"/>
      <c r="AC113" s="387"/>
      <c r="AD113" s="387"/>
      <c r="AE113" s="387"/>
      <c r="AF113" s="387">
        <v>533400</v>
      </c>
      <c r="AG113" s="387"/>
      <c r="AH113" s="387"/>
      <c r="AI113" s="387"/>
      <c r="AJ113" s="387"/>
      <c r="AK113" s="387"/>
      <c r="AL113" s="387"/>
      <c r="AM113" s="275">
        <f t="shared" si="64"/>
        <v>120</v>
      </c>
      <c r="AN113" s="290">
        <f t="shared" si="65"/>
        <v>43190</v>
      </c>
      <c r="AO113" s="269">
        <v>-5</v>
      </c>
      <c r="AP113" s="290">
        <f t="shared" si="66"/>
        <v>43185</v>
      </c>
      <c r="AQ113" s="269">
        <v>5</v>
      </c>
      <c r="AR113" s="290">
        <f t="shared" si="67"/>
        <v>43190</v>
      </c>
      <c r="AS113" s="269" t="str">
        <f t="shared" si="68"/>
        <v>มี.ค.</v>
      </c>
      <c r="AT113" s="267">
        <f t="shared" si="69"/>
        <v>120</v>
      </c>
      <c r="AU113" s="166" t="str">
        <f t="shared" si="70"/>
        <v>3 เดือน 30 วัน</v>
      </c>
    </row>
    <row r="114" spans="1:47" s="78" customFormat="1" ht="21.75" customHeight="1" x14ac:dyDescent="0.25">
      <c r="A114" s="69"/>
      <c r="B114" s="54"/>
      <c r="C114" s="55"/>
      <c r="D114" s="56"/>
      <c r="E114" s="55"/>
      <c r="F114" s="297"/>
      <c r="G114" s="297"/>
      <c r="H114" s="72"/>
      <c r="I114" s="72"/>
      <c r="J114" s="56"/>
      <c r="K114" s="72"/>
      <c r="L114" s="72"/>
      <c r="M114" s="55"/>
      <c r="N114" s="73"/>
      <c r="O114" s="73"/>
      <c r="P114" s="74"/>
      <c r="Q114" s="74"/>
      <c r="R114" s="74"/>
      <c r="S114" s="74"/>
      <c r="T114" s="74"/>
      <c r="U114" s="74"/>
      <c r="V114" s="74"/>
      <c r="W114" s="74"/>
      <c r="X114" s="75"/>
      <c r="Y114" s="75"/>
      <c r="Z114" s="79"/>
      <c r="AA114" s="380"/>
      <c r="AB114" s="380"/>
      <c r="AC114" s="380"/>
      <c r="AD114" s="380"/>
      <c r="AE114" s="380"/>
      <c r="AF114" s="380"/>
      <c r="AG114" s="380"/>
      <c r="AH114" s="380"/>
      <c r="AI114" s="380"/>
      <c r="AJ114" s="380"/>
      <c r="AK114" s="380"/>
      <c r="AL114" s="380"/>
      <c r="AM114" s="275"/>
      <c r="AN114" s="290"/>
      <c r="AO114" s="269"/>
      <c r="AP114" s="290"/>
      <c r="AQ114" s="269"/>
      <c r="AR114" s="290"/>
      <c r="AS114" s="269"/>
      <c r="AT114" s="267"/>
      <c r="AU114" s="166"/>
    </row>
    <row r="115" spans="1:47" s="336" customFormat="1" ht="21.75" customHeight="1" x14ac:dyDescent="0.25">
      <c r="A115" s="94" t="s">
        <v>132</v>
      </c>
      <c r="B115" s="322"/>
      <c r="C115" s="323"/>
      <c r="D115" s="97">
        <f>SUM(D39:D114)</f>
        <v>30000000</v>
      </c>
      <c r="E115" s="323"/>
      <c r="F115" s="325"/>
      <c r="G115" s="325"/>
      <c r="H115" s="326"/>
      <c r="I115" s="326"/>
      <c r="J115" s="324"/>
      <c r="K115" s="326"/>
      <c r="L115" s="326"/>
      <c r="M115" s="323"/>
      <c r="N115" s="327"/>
      <c r="O115" s="327"/>
      <c r="P115" s="328"/>
      <c r="Q115" s="328"/>
      <c r="R115" s="328"/>
      <c r="S115" s="328"/>
      <c r="T115" s="328"/>
      <c r="U115" s="328"/>
      <c r="V115" s="328"/>
      <c r="W115" s="328"/>
      <c r="X115" s="329"/>
      <c r="Y115" s="329"/>
      <c r="Z115" s="330"/>
      <c r="AA115" s="388"/>
      <c r="AB115" s="388"/>
      <c r="AC115" s="395">
        <f>SUM(AC39:AC114)</f>
        <v>10483500</v>
      </c>
      <c r="AD115" s="388"/>
      <c r="AE115" s="388"/>
      <c r="AF115" s="395">
        <f>SUM(AF39:AF114)</f>
        <v>19516500</v>
      </c>
      <c r="AG115" s="388"/>
      <c r="AH115" s="388"/>
      <c r="AI115" s="388"/>
      <c r="AJ115" s="388"/>
      <c r="AK115" s="388"/>
      <c r="AL115" s="388"/>
      <c r="AM115" s="331"/>
      <c r="AN115" s="332"/>
      <c r="AO115" s="333"/>
      <c r="AP115" s="332"/>
      <c r="AQ115" s="333"/>
      <c r="AR115" s="332"/>
      <c r="AS115" s="333"/>
      <c r="AT115" s="334"/>
      <c r="AU115" s="335"/>
    </row>
    <row r="116" spans="1:47" s="78" customFormat="1" ht="21.75" customHeight="1" x14ac:dyDescent="0.25">
      <c r="A116" s="69"/>
      <c r="B116" s="54"/>
      <c r="C116" s="55"/>
      <c r="D116" s="56"/>
      <c r="E116" s="55"/>
      <c r="F116" s="297"/>
      <c r="G116" s="297"/>
      <c r="H116" s="72"/>
      <c r="I116" s="72"/>
      <c r="J116" s="56"/>
      <c r="K116" s="72"/>
      <c r="L116" s="72"/>
      <c r="M116" s="55"/>
      <c r="N116" s="73"/>
      <c r="O116" s="73"/>
      <c r="P116" s="74"/>
      <c r="Q116" s="74"/>
      <c r="R116" s="74"/>
      <c r="S116" s="74"/>
      <c r="T116" s="74"/>
      <c r="U116" s="74"/>
      <c r="V116" s="74"/>
      <c r="W116" s="74"/>
      <c r="X116" s="75"/>
      <c r="Y116" s="75"/>
      <c r="Z116" s="79"/>
      <c r="AA116" s="380"/>
      <c r="AB116" s="380"/>
      <c r="AC116" s="380"/>
      <c r="AD116" s="380"/>
      <c r="AE116" s="380"/>
      <c r="AF116" s="380"/>
      <c r="AG116" s="380"/>
      <c r="AH116" s="380"/>
      <c r="AI116" s="380"/>
      <c r="AJ116" s="380"/>
      <c r="AK116" s="380"/>
      <c r="AL116" s="380"/>
      <c r="AM116" s="275"/>
      <c r="AN116" s="290"/>
      <c r="AO116" s="269"/>
      <c r="AP116" s="290"/>
      <c r="AQ116" s="269"/>
      <c r="AR116" s="290"/>
      <c r="AS116" s="269"/>
      <c r="AT116" s="267"/>
      <c r="AU116" s="166"/>
    </row>
    <row r="117" spans="1:47" s="78" customFormat="1" ht="21.75" customHeight="1" x14ac:dyDescent="0.25">
      <c r="A117" s="41" t="s">
        <v>453</v>
      </c>
      <c r="B117" s="54"/>
      <c r="C117" s="55"/>
      <c r="D117" s="56"/>
      <c r="E117" s="55"/>
      <c r="F117" s="297"/>
      <c r="G117" s="297"/>
      <c r="H117" s="72"/>
      <c r="I117" s="72"/>
      <c r="J117" s="56"/>
      <c r="K117" s="72"/>
      <c r="L117" s="72"/>
      <c r="M117" s="55"/>
      <c r="N117" s="73"/>
      <c r="O117" s="73"/>
      <c r="P117" s="74"/>
      <c r="Q117" s="74"/>
      <c r="R117" s="74"/>
      <c r="S117" s="74"/>
      <c r="T117" s="74"/>
      <c r="U117" s="74"/>
      <c r="V117" s="74"/>
      <c r="W117" s="74"/>
      <c r="X117" s="75"/>
      <c r="Y117" s="75"/>
      <c r="Z117" s="79"/>
      <c r="AA117" s="380"/>
      <c r="AB117" s="380"/>
      <c r="AC117" s="380"/>
      <c r="AD117" s="380"/>
      <c r="AE117" s="380"/>
      <c r="AF117" s="380"/>
      <c r="AG117" s="380"/>
      <c r="AH117" s="380"/>
      <c r="AI117" s="380"/>
      <c r="AJ117" s="380"/>
      <c r="AK117" s="380"/>
      <c r="AL117" s="380"/>
      <c r="AM117" s="275"/>
      <c r="AN117" s="290"/>
      <c r="AO117" s="269"/>
      <c r="AP117" s="290"/>
      <c r="AQ117" s="269"/>
      <c r="AR117" s="290"/>
      <c r="AS117" s="269"/>
      <c r="AT117" s="267"/>
      <c r="AU117" s="166"/>
    </row>
    <row r="118" spans="1:47" s="260" customFormat="1" ht="21.75" customHeight="1" x14ac:dyDescent="0.25">
      <c r="A118" s="262" t="s">
        <v>454</v>
      </c>
      <c r="B118" s="252"/>
      <c r="C118" s="253"/>
      <c r="D118" s="254"/>
      <c r="E118" s="253"/>
      <c r="F118" s="296"/>
      <c r="G118" s="296"/>
      <c r="H118" s="255"/>
      <c r="I118" s="255"/>
      <c r="J118" s="254"/>
      <c r="K118" s="255"/>
      <c r="L118" s="255"/>
      <c r="M118" s="253"/>
      <c r="N118" s="256"/>
      <c r="O118" s="256"/>
      <c r="P118" s="257"/>
      <c r="Q118" s="257"/>
      <c r="R118" s="257"/>
      <c r="S118" s="257"/>
      <c r="T118" s="257"/>
      <c r="U118" s="257"/>
      <c r="V118" s="257"/>
      <c r="W118" s="257"/>
      <c r="X118" s="258"/>
      <c r="Y118" s="258"/>
      <c r="Z118" s="259"/>
      <c r="AA118" s="386"/>
      <c r="AB118" s="386"/>
      <c r="AC118" s="386"/>
      <c r="AD118" s="386"/>
      <c r="AE118" s="386"/>
      <c r="AF118" s="386"/>
      <c r="AG118" s="386"/>
      <c r="AH118" s="386"/>
      <c r="AI118" s="386"/>
      <c r="AJ118" s="386"/>
      <c r="AK118" s="386"/>
      <c r="AL118" s="386"/>
      <c r="AM118" s="274"/>
      <c r="AN118" s="289"/>
      <c r="AO118" s="282"/>
      <c r="AP118" s="289"/>
      <c r="AQ118" s="282"/>
      <c r="AR118" s="289"/>
      <c r="AS118" s="282"/>
      <c r="AT118" s="266"/>
      <c r="AU118" s="300"/>
    </row>
    <row r="119" spans="1:47" s="260" customFormat="1" ht="21.75" customHeight="1" x14ac:dyDescent="0.25">
      <c r="A119" s="251" t="s">
        <v>43</v>
      </c>
      <c r="B119" s="252"/>
      <c r="C119" s="253"/>
      <c r="D119" s="254"/>
      <c r="E119" s="253"/>
      <c r="F119" s="296"/>
      <c r="G119" s="296"/>
      <c r="H119" s="255"/>
      <c r="I119" s="255"/>
      <c r="J119" s="254"/>
      <c r="K119" s="255"/>
      <c r="L119" s="255"/>
      <c r="M119" s="253"/>
      <c r="N119" s="256"/>
      <c r="O119" s="256"/>
      <c r="P119" s="257"/>
      <c r="Q119" s="257"/>
      <c r="R119" s="257"/>
      <c r="S119" s="257"/>
      <c r="T119" s="257"/>
      <c r="U119" s="257"/>
      <c r="V119" s="257"/>
      <c r="W119" s="257"/>
      <c r="X119" s="258"/>
      <c r="Y119" s="258"/>
      <c r="Z119" s="259"/>
      <c r="AA119" s="386"/>
      <c r="AB119" s="386"/>
      <c r="AC119" s="386"/>
      <c r="AD119" s="386"/>
      <c r="AE119" s="386"/>
      <c r="AF119" s="386"/>
      <c r="AG119" s="386"/>
      <c r="AH119" s="386"/>
      <c r="AI119" s="386"/>
      <c r="AJ119" s="386"/>
      <c r="AK119" s="386"/>
      <c r="AL119" s="386"/>
      <c r="AM119" s="274"/>
      <c r="AN119" s="289"/>
      <c r="AO119" s="282"/>
      <c r="AP119" s="289"/>
      <c r="AQ119" s="282"/>
      <c r="AR119" s="289"/>
      <c r="AS119" s="282"/>
      <c r="AT119" s="266"/>
      <c r="AU119" s="300"/>
    </row>
    <row r="120" spans="1:47" s="78" customFormat="1" ht="21.75" customHeight="1" x14ac:dyDescent="0.25">
      <c r="A120" s="69" t="s">
        <v>455</v>
      </c>
      <c r="B120" s="54">
        <v>2</v>
      </c>
      <c r="C120" s="55" t="s">
        <v>157</v>
      </c>
      <c r="D120" s="56">
        <v>13000</v>
      </c>
      <c r="E120" s="55"/>
      <c r="F120" s="297">
        <v>43009</v>
      </c>
      <c r="G120" s="297">
        <v>43099</v>
      </c>
      <c r="H120" s="72" t="s">
        <v>29</v>
      </c>
      <c r="I120" s="72" t="s">
        <v>616</v>
      </c>
      <c r="J120" s="56"/>
      <c r="K120" s="72"/>
      <c r="L120" s="72" t="s">
        <v>31</v>
      </c>
      <c r="M120" s="55"/>
      <c r="N120" s="379" t="s">
        <v>633</v>
      </c>
      <c r="O120" s="379" t="s">
        <v>633</v>
      </c>
      <c r="P120" s="379" t="s">
        <v>633</v>
      </c>
      <c r="Q120" s="74"/>
      <c r="R120" s="74"/>
      <c r="S120" s="74"/>
      <c r="T120" s="74"/>
      <c r="U120" s="74"/>
      <c r="V120" s="74"/>
      <c r="W120" s="74"/>
      <c r="X120" s="75"/>
      <c r="Y120" s="75"/>
      <c r="Z120" s="79"/>
      <c r="AA120" s="380"/>
      <c r="AB120" s="380"/>
      <c r="AC120" s="380">
        <v>13000</v>
      </c>
      <c r="AD120" s="380"/>
      <c r="AE120" s="380"/>
      <c r="AF120" s="380"/>
      <c r="AG120" s="380"/>
      <c r="AH120" s="380"/>
      <c r="AI120" s="380"/>
      <c r="AJ120" s="380"/>
      <c r="AK120" s="380"/>
      <c r="AL120" s="380"/>
      <c r="AM120" s="275">
        <f t="shared" ref="AM120:AM183" si="71">+G120-F120</f>
        <v>90</v>
      </c>
      <c r="AN120" s="290">
        <f t="shared" ref="AN120:AN183" si="72">G120</f>
        <v>43099</v>
      </c>
      <c r="AO120" s="269">
        <v>-5</v>
      </c>
      <c r="AP120" s="290">
        <f t="shared" ref="AP120:AP183" si="73">+AN120+AO120</f>
        <v>43094</v>
      </c>
      <c r="AQ120" s="269">
        <v>5</v>
      </c>
      <c r="AR120" s="290">
        <f t="shared" ref="AR120:AR183" si="74">+AQ120+AP120</f>
        <v>43099</v>
      </c>
      <c r="AS120" s="269" t="str">
        <f t="shared" ref="AS120:AS183" si="75">IF((MONTH(AR120))=1,"ม.ค.",IF((MONTH(AR120))=2,"ก.พ.",IF((MONTH(AR120))=3,"มี.ค.",IF((MONTH(AR120))=4,"เม.ย.",IF((MONTH(AR120))=5,"พ.ค.",IF((MONTH(AR120))=6,"มิ.ย.",IF((MONTH(AR120))=7,"ก.ค.",IF((MONTH(AR120))=8,"ส.ค.",IF((MONTH(AR120))=9,"ก.ย.",IF((MONTH(AR120))=10,"ต.ค.",IF((MONTH(AR120))=11,"พ.ย.",IF((MONTH(AR120))=12,"ธ.ค."))))))))))))</f>
        <v>ธ.ค.</v>
      </c>
      <c r="AT120" s="267">
        <f t="shared" ref="AT120:AT183" si="76">DATEDIF(F120,AR120,"d")</f>
        <v>90</v>
      </c>
      <c r="AU120" s="166" t="str">
        <f t="shared" ref="AU120:AU183" si="77">IF((DATEDIF(F120,AR120,"y"))=0,(DATEDIF(F120,AR120,"ym")&amp;" เดือน "&amp;DATEDIF(F120,AR120,"md")&amp;" วัน"),IF((DATEDIF(F120,AR120,"y"))&gt;0,(DATEDIF(F120,AR120,"y")&amp;" ปี "&amp;DATEDIF(F120,AR120,"ym")&amp;" เดือน "&amp;DATEDIF(F120,AR120,"md")&amp;" วัน")))</f>
        <v>2 เดือน 29 วัน</v>
      </c>
    </row>
    <row r="121" spans="1:47" s="78" customFormat="1" ht="21.75" customHeight="1" x14ac:dyDescent="0.25">
      <c r="A121" s="69" t="s">
        <v>456</v>
      </c>
      <c r="B121" s="54">
        <v>4</v>
      </c>
      <c r="C121" s="55" t="s">
        <v>261</v>
      </c>
      <c r="D121" s="56">
        <v>50000</v>
      </c>
      <c r="E121" s="55"/>
      <c r="F121" s="297">
        <v>43009</v>
      </c>
      <c r="G121" s="297">
        <v>43099</v>
      </c>
      <c r="H121" s="72" t="s">
        <v>29</v>
      </c>
      <c r="I121" s="72" t="s">
        <v>616</v>
      </c>
      <c r="J121" s="56"/>
      <c r="K121" s="72"/>
      <c r="L121" s="72" t="s">
        <v>31</v>
      </c>
      <c r="M121" s="55"/>
      <c r="N121" s="379" t="s">
        <v>633</v>
      </c>
      <c r="O121" s="379" t="s">
        <v>633</v>
      </c>
      <c r="P121" s="379" t="s">
        <v>633</v>
      </c>
      <c r="Q121" s="74"/>
      <c r="R121" s="74"/>
      <c r="S121" s="74"/>
      <c r="T121" s="74"/>
      <c r="U121" s="74"/>
      <c r="V121" s="74"/>
      <c r="W121" s="74"/>
      <c r="X121" s="75"/>
      <c r="Y121" s="75"/>
      <c r="Z121" s="79"/>
      <c r="AA121" s="380"/>
      <c r="AB121" s="380"/>
      <c r="AC121" s="380">
        <v>50000</v>
      </c>
      <c r="AD121" s="380"/>
      <c r="AE121" s="380"/>
      <c r="AF121" s="380"/>
      <c r="AG121" s="380"/>
      <c r="AH121" s="380"/>
      <c r="AI121" s="380"/>
      <c r="AJ121" s="380"/>
      <c r="AK121" s="380"/>
      <c r="AL121" s="380"/>
      <c r="AM121" s="275">
        <f t="shared" si="71"/>
        <v>90</v>
      </c>
      <c r="AN121" s="290">
        <f t="shared" si="72"/>
        <v>43099</v>
      </c>
      <c r="AO121" s="269">
        <v>-5</v>
      </c>
      <c r="AP121" s="290">
        <f t="shared" si="73"/>
        <v>43094</v>
      </c>
      <c r="AQ121" s="269">
        <v>5</v>
      </c>
      <c r="AR121" s="290">
        <f t="shared" si="74"/>
        <v>43099</v>
      </c>
      <c r="AS121" s="269" t="str">
        <f t="shared" si="75"/>
        <v>ธ.ค.</v>
      </c>
      <c r="AT121" s="267">
        <f t="shared" si="76"/>
        <v>90</v>
      </c>
      <c r="AU121" s="166" t="str">
        <f t="shared" si="77"/>
        <v>2 เดือน 29 วัน</v>
      </c>
    </row>
    <row r="122" spans="1:47" s="78" customFormat="1" ht="21.75" customHeight="1" x14ac:dyDescent="0.25">
      <c r="A122" s="69" t="s">
        <v>457</v>
      </c>
      <c r="B122" s="54">
        <v>16</v>
      </c>
      <c r="C122" s="55" t="s">
        <v>261</v>
      </c>
      <c r="D122" s="56">
        <v>33600</v>
      </c>
      <c r="E122" s="55"/>
      <c r="F122" s="297">
        <v>43009</v>
      </c>
      <c r="G122" s="297">
        <v>43099</v>
      </c>
      <c r="H122" s="72" t="s">
        <v>29</v>
      </c>
      <c r="I122" s="72" t="s">
        <v>616</v>
      </c>
      <c r="J122" s="56"/>
      <c r="K122" s="72"/>
      <c r="L122" s="72" t="s">
        <v>31</v>
      </c>
      <c r="M122" s="55"/>
      <c r="N122" s="379" t="s">
        <v>633</v>
      </c>
      <c r="O122" s="379" t="s">
        <v>633</v>
      </c>
      <c r="P122" s="379" t="s">
        <v>633</v>
      </c>
      <c r="Q122" s="74"/>
      <c r="R122" s="74"/>
      <c r="S122" s="74"/>
      <c r="T122" s="74"/>
      <c r="U122" s="74"/>
      <c r="V122" s="74"/>
      <c r="W122" s="74"/>
      <c r="X122" s="75"/>
      <c r="Y122" s="75"/>
      <c r="Z122" s="79"/>
      <c r="AA122" s="380"/>
      <c r="AB122" s="380"/>
      <c r="AC122" s="380">
        <v>33600</v>
      </c>
      <c r="AD122" s="380"/>
      <c r="AE122" s="380"/>
      <c r="AF122" s="380"/>
      <c r="AG122" s="380"/>
      <c r="AH122" s="380"/>
      <c r="AI122" s="380"/>
      <c r="AJ122" s="380"/>
      <c r="AK122" s="380"/>
      <c r="AL122" s="380"/>
      <c r="AM122" s="275">
        <f t="shared" si="71"/>
        <v>90</v>
      </c>
      <c r="AN122" s="290">
        <f t="shared" si="72"/>
        <v>43099</v>
      </c>
      <c r="AO122" s="269">
        <v>-5</v>
      </c>
      <c r="AP122" s="290">
        <f t="shared" si="73"/>
        <v>43094</v>
      </c>
      <c r="AQ122" s="269">
        <v>5</v>
      </c>
      <c r="AR122" s="290">
        <f t="shared" si="74"/>
        <v>43099</v>
      </c>
      <c r="AS122" s="269" t="str">
        <f t="shared" si="75"/>
        <v>ธ.ค.</v>
      </c>
      <c r="AT122" s="267">
        <f t="shared" si="76"/>
        <v>90</v>
      </c>
      <c r="AU122" s="166" t="str">
        <f t="shared" si="77"/>
        <v>2 เดือน 29 วัน</v>
      </c>
    </row>
    <row r="123" spans="1:47" s="78" customFormat="1" ht="21.75" customHeight="1" x14ac:dyDescent="0.25">
      <c r="A123" s="69" t="s">
        <v>458</v>
      </c>
      <c r="B123" s="54">
        <v>2</v>
      </c>
      <c r="C123" s="55" t="s">
        <v>59</v>
      </c>
      <c r="D123" s="56">
        <v>57800</v>
      </c>
      <c r="E123" s="55"/>
      <c r="F123" s="297">
        <v>43009</v>
      </c>
      <c r="G123" s="297">
        <v>43099</v>
      </c>
      <c r="H123" s="72" t="s">
        <v>29</v>
      </c>
      <c r="I123" s="72" t="s">
        <v>616</v>
      </c>
      <c r="J123" s="56"/>
      <c r="K123" s="72"/>
      <c r="L123" s="72" t="s">
        <v>31</v>
      </c>
      <c r="M123" s="55"/>
      <c r="N123" s="379" t="s">
        <v>633</v>
      </c>
      <c r="O123" s="379" t="s">
        <v>633</v>
      </c>
      <c r="P123" s="379" t="s">
        <v>633</v>
      </c>
      <c r="Q123" s="74"/>
      <c r="R123" s="74"/>
      <c r="S123" s="74"/>
      <c r="T123" s="74"/>
      <c r="U123" s="74"/>
      <c r="V123" s="74"/>
      <c r="W123" s="74"/>
      <c r="X123" s="75"/>
      <c r="Y123" s="75"/>
      <c r="Z123" s="79"/>
      <c r="AA123" s="380"/>
      <c r="AB123" s="380"/>
      <c r="AC123" s="380">
        <v>57800</v>
      </c>
      <c r="AD123" s="380"/>
      <c r="AE123" s="380"/>
      <c r="AF123" s="380"/>
      <c r="AG123" s="380"/>
      <c r="AH123" s="380"/>
      <c r="AI123" s="380"/>
      <c r="AJ123" s="380"/>
      <c r="AK123" s="380"/>
      <c r="AL123" s="380"/>
      <c r="AM123" s="275">
        <f t="shared" si="71"/>
        <v>90</v>
      </c>
      <c r="AN123" s="290">
        <f t="shared" si="72"/>
        <v>43099</v>
      </c>
      <c r="AO123" s="269">
        <v>-5</v>
      </c>
      <c r="AP123" s="290">
        <f t="shared" si="73"/>
        <v>43094</v>
      </c>
      <c r="AQ123" s="269">
        <v>5</v>
      </c>
      <c r="AR123" s="290">
        <f t="shared" si="74"/>
        <v>43099</v>
      </c>
      <c r="AS123" s="269" t="str">
        <f t="shared" si="75"/>
        <v>ธ.ค.</v>
      </c>
      <c r="AT123" s="267">
        <f t="shared" si="76"/>
        <v>90</v>
      </c>
      <c r="AU123" s="166" t="str">
        <f t="shared" si="77"/>
        <v>2 เดือน 29 วัน</v>
      </c>
    </row>
    <row r="124" spans="1:47" s="78" customFormat="1" ht="21.75" customHeight="1" x14ac:dyDescent="0.25">
      <c r="A124" s="69" t="s">
        <v>459</v>
      </c>
      <c r="B124" s="54">
        <v>3</v>
      </c>
      <c r="C124" s="55" t="s">
        <v>45</v>
      </c>
      <c r="D124" s="56">
        <v>63000</v>
      </c>
      <c r="E124" s="55"/>
      <c r="F124" s="297">
        <v>43009</v>
      </c>
      <c r="G124" s="297">
        <v>43099</v>
      </c>
      <c r="H124" s="72" t="s">
        <v>29</v>
      </c>
      <c r="I124" s="72" t="s">
        <v>616</v>
      </c>
      <c r="J124" s="56"/>
      <c r="K124" s="72"/>
      <c r="L124" s="72" t="s">
        <v>31</v>
      </c>
      <c r="M124" s="55"/>
      <c r="N124" s="379" t="s">
        <v>633</v>
      </c>
      <c r="O124" s="379" t="s">
        <v>633</v>
      </c>
      <c r="P124" s="379" t="s">
        <v>633</v>
      </c>
      <c r="Q124" s="74"/>
      <c r="R124" s="74"/>
      <c r="S124" s="74"/>
      <c r="T124" s="74"/>
      <c r="U124" s="74"/>
      <c r="V124" s="74"/>
      <c r="W124" s="74"/>
      <c r="X124" s="75"/>
      <c r="Y124" s="75"/>
      <c r="Z124" s="79"/>
      <c r="AA124" s="380"/>
      <c r="AB124" s="380"/>
      <c r="AC124" s="380">
        <v>63000</v>
      </c>
      <c r="AD124" s="380"/>
      <c r="AE124" s="380"/>
      <c r="AF124" s="380"/>
      <c r="AG124" s="380"/>
      <c r="AH124" s="380"/>
      <c r="AI124" s="380"/>
      <c r="AJ124" s="380"/>
      <c r="AK124" s="380"/>
      <c r="AL124" s="380"/>
      <c r="AM124" s="275">
        <f t="shared" si="71"/>
        <v>90</v>
      </c>
      <c r="AN124" s="290">
        <f t="shared" si="72"/>
        <v>43099</v>
      </c>
      <c r="AO124" s="269">
        <v>-5</v>
      </c>
      <c r="AP124" s="290">
        <f t="shared" si="73"/>
        <v>43094</v>
      </c>
      <c r="AQ124" s="269">
        <v>5</v>
      </c>
      <c r="AR124" s="290">
        <f t="shared" si="74"/>
        <v>43099</v>
      </c>
      <c r="AS124" s="269" t="str">
        <f t="shared" si="75"/>
        <v>ธ.ค.</v>
      </c>
      <c r="AT124" s="267">
        <f t="shared" si="76"/>
        <v>90</v>
      </c>
      <c r="AU124" s="166" t="str">
        <f t="shared" si="77"/>
        <v>2 เดือน 29 วัน</v>
      </c>
    </row>
    <row r="125" spans="1:47" s="78" customFormat="1" ht="21.75" customHeight="1" x14ac:dyDescent="0.25">
      <c r="A125" s="69" t="s">
        <v>460</v>
      </c>
      <c r="B125" s="54">
        <v>7</v>
      </c>
      <c r="C125" s="55" t="s">
        <v>45</v>
      </c>
      <c r="D125" s="56">
        <v>76300</v>
      </c>
      <c r="E125" s="55"/>
      <c r="F125" s="297">
        <v>43009</v>
      </c>
      <c r="G125" s="297">
        <v>43099</v>
      </c>
      <c r="H125" s="72" t="s">
        <v>29</v>
      </c>
      <c r="I125" s="72" t="s">
        <v>616</v>
      </c>
      <c r="J125" s="56"/>
      <c r="K125" s="72"/>
      <c r="L125" s="72" t="s">
        <v>31</v>
      </c>
      <c r="M125" s="55"/>
      <c r="N125" s="379" t="s">
        <v>633</v>
      </c>
      <c r="O125" s="379" t="s">
        <v>633</v>
      </c>
      <c r="P125" s="379" t="s">
        <v>633</v>
      </c>
      <c r="Q125" s="74"/>
      <c r="R125" s="74"/>
      <c r="S125" s="74"/>
      <c r="T125" s="74"/>
      <c r="U125" s="74"/>
      <c r="V125" s="74"/>
      <c r="W125" s="74"/>
      <c r="X125" s="75"/>
      <c r="Y125" s="75"/>
      <c r="Z125" s="79"/>
      <c r="AA125" s="380"/>
      <c r="AB125" s="380"/>
      <c r="AC125" s="380">
        <v>76300</v>
      </c>
      <c r="AD125" s="380"/>
      <c r="AE125" s="380"/>
      <c r="AF125" s="380"/>
      <c r="AG125" s="380"/>
      <c r="AH125" s="380"/>
      <c r="AI125" s="380"/>
      <c r="AJ125" s="380"/>
      <c r="AK125" s="380"/>
      <c r="AL125" s="380"/>
      <c r="AM125" s="275">
        <f t="shared" si="71"/>
        <v>90</v>
      </c>
      <c r="AN125" s="290">
        <f t="shared" si="72"/>
        <v>43099</v>
      </c>
      <c r="AO125" s="269">
        <v>-5</v>
      </c>
      <c r="AP125" s="290">
        <f t="shared" si="73"/>
        <v>43094</v>
      </c>
      <c r="AQ125" s="269">
        <v>5</v>
      </c>
      <c r="AR125" s="290">
        <f t="shared" si="74"/>
        <v>43099</v>
      </c>
      <c r="AS125" s="269" t="str">
        <f t="shared" si="75"/>
        <v>ธ.ค.</v>
      </c>
      <c r="AT125" s="267">
        <f t="shared" si="76"/>
        <v>90</v>
      </c>
      <c r="AU125" s="166" t="str">
        <f t="shared" si="77"/>
        <v>2 เดือน 29 วัน</v>
      </c>
    </row>
    <row r="126" spans="1:47" s="78" customFormat="1" ht="21.75" customHeight="1" x14ac:dyDescent="0.25">
      <c r="A126" s="69" t="s">
        <v>461</v>
      </c>
      <c r="B126" s="54">
        <v>4</v>
      </c>
      <c r="C126" s="55" t="s">
        <v>59</v>
      </c>
      <c r="D126" s="56">
        <v>360000</v>
      </c>
      <c r="E126" s="55"/>
      <c r="F126" s="297">
        <v>43009</v>
      </c>
      <c r="G126" s="297">
        <v>43099</v>
      </c>
      <c r="H126" s="72" t="s">
        <v>29</v>
      </c>
      <c r="I126" s="72" t="s">
        <v>616</v>
      </c>
      <c r="J126" s="56"/>
      <c r="K126" s="72"/>
      <c r="L126" s="72" t="s">
        <v>31</v>
      </c>
      <c r="M126" s="55"/>
      <c r="N126" s="379" t="s">
        <v>633</v>
      </c>
      <c r="O126" s="379" t="s">
        <v>633</v>
      </c>
      <c r="P126" s="379" t="s">
        <v>633</v>
      </c>
      <c r="Q126" s="74"/>
      <c r="R126" s="74"/>
      <c r="S126" s="74"/>
      <c r="T126" s="74"/>
      <c r="U126" s="74"/>
      <c r="V126" s="74"/>
      <c r="W126" s="74"/>
      <c r="X126" s="75"/>
      <c r="Y126" s="75"/>
      <c r="Z126" s="79"/>
      <c r="AA126" s="380"/>
      <c r="AB126" s="380"/>
      <c r="AC126" s="380">
        <v>360000</v>
      </c>
      <c r="AD126" s="380"/>
      <c r="AE126" s="380"/>
      <c r="AF126" s="380"/>
      <c r="AG126" s="380"/>
      <c r="AH126" s="380"/>
      <c r="AI126" s="380"/>
      <c r="AJ126" s="380"/>
      <c r="AK126" s="380"/>
      <c r="AL126" s="380"/>
      <c r="AM126" s="275">
        <f t="shared" si="71"/>
        <v>90</v>
      </c>
      <c r="AN126" s="290">
        <f t="shared" si="72"/>
        <v>43099</v>
      </c>
      <c r="AO126" s="269">
        <v>-5</v>
      </c>
      <c r="AP126" s="290">
        <f t="shared" si="73"/>
        <v>43094</v>
      </c>
      <c r="AQ126" s="269">
        <v>5</v>
      </c>
      <c r="AR126" s="290">
        <f t="shared" si="74"/>
        <v>43099</v>
      </c>
      <c r="AS126" s="269" t="str">
        <f t="shared" si="75"/>
        <v>ธ.ค.</v>
      </c>
      <c r="AT126" s="267">
        <f t="shared" si="76"/>
        <v>90</v>
      </c>
      <c r="AU126" s="166" t="str">
        <f t="shared" si="77"/>
        <v>2 เดือน 29 วัน</v>
      </c>
    </row>
    <row r="127" spans="1:47" s="78" customFormat="1" ht="21.75" customHeight="1" x14ac:dyDescent="0.25">
      <c r="A127" s="69" t="s">
        <v>462</v>
      </c>
      <c r="B127" s="54">
        <v>5</v>
      </c>
      <c r="C127" s="55" t="s">
        <v>59</v>
      </c>
      <c r="D127" s="56">
        <v>60000</v>
      </c>
      <c r="E127" s="55"/>
      <c r="F127" s="297">
        <v>43009</v>
      </c>
      <c r="G127" s="297">
        <v>43099</v>
      </c>
      <c r="H127" s="72" t="s">
        <v>29</v>
      </c>
      <c r="I127" s="72" t="s">
        <v>616</v>
      </c>
      <c r="J127" s="56"/>
      <c r="K127" s="72"/>
      <c r="L127" s="72" t="s">
        <v>31</v>
      </c>
      <c r="M127" s="55"/>
      <c r="N127" s="379" t="s">
        <v>633</v>
      </c>
      <c r="O127" s="379" t="s">
        <v>633</v>
      </c>
      <c r="P127" s="379" t="s">
        <v>633</v>
      </c>
      <c r="Q127" s="74"/>
      <c r="R127" s="74"/>
      <c r="S127" s="74"/>
      <c r="T127" s="74"/>
      <c r="U127" s="74"/>
      <c r="V127" s="74"/>
      <c r="W127" s="74"/>
      <c r="X127" s="75"/>
      <c r="Y127" s="75"/>
      <c r="Z127" s="79"/>
      <c r="AA127" s="380"/>
      <c r="AB127" s="380"/>
      <c r="AC127" s="380">
        <v>60000</v>
      </c>
      <c r="AD127" s="380"/>
      <c r="AE127" s="380"/>
      <c r="AF127" s="380"/>
      <c r="AG127" s="380"/>
      <c r="AH127" s="380"/>
      <c r="AI127" s="380"/>
      <c r="AJ127" s="380"/>
      <c r="AK127" s="380"/>
      <c r="AL127" s="380"/>
      <c r="AM127" s="275">
        <f t="shared" si="71"/>
        <v>90</v>
      </c>
      <c r="AN127" s="290">
        <f t="shared" si="72"/>
        <v>43099</v>
      </c>
      <c r="AO127" s="269">
        <v>-5</v>
      </c>
      <c r="AP127" s="290">
        <f t="shared" si="73"/>
        <v>43094</v>
      </c>
      <c r="AQ127" s="269">
        <v>5</v>
      </c>
      <c r="AR127" s="290">
        <f t="shared" si="74"/>
        <v>43099</v>
      </c>
      <c r="AS127" s="269" t="str">
        <f t="shared" si="75"/>
        <v>ธ.ค.</v>
      </c>
      <c r="AT127" s="267">
        <f t="shared" si="76"/>
        <v>90</v>
      </c>
      <c r="AU127" s="166" t="str">
        <f t="shared" si="77"/>
        <v>2 เดือน 29 วัน</v>
      </c>
    </row>
    <row r="128" spans="1:47" s="78" customFormat="1" ht="21.75" customHeight="1" x14ac:dyDescent="0.25">
      <c r="A128" s="69" t="s">
        <v>463</v>
      </c>
      <c r="B128" s="54">
        <v>2</v>
      </c>
      <c r="C128" s="55" t="s">
        <v>59</v>
      </c>
      <c r="D128" s="56">
        <v>240000</v>
      </c>
      <c r="E128" s="55"/>
      <c r="F128" s="297">
        <v>43009</v>
      </c>
      <c r="G128" s="297">
        <v>43099</v>
      </c>
      <c r="H128" s="72" t="s">
        <v>29</v>
      </c>
      <c r="I128" s="72" t="s">
        <v>616</v>
      </c>
      <c r="J128" s="56"/>
      <c r="K128" s="72"/>
      <c r="L128" s="72" t="s">
        <v>31</v>
      </c>
      <c r="M128" s="55"/>
      <c r="N128" s="379" t="s">
        <v>633</v>
      </c>
      <c r="O128" s="379" t="s">
        <v>633</v>
      </c>
      <c r="P128" s="379" t="s">
        <v>633</v>
      </c>
      <c r="Q128" s="74"/>
      <c r="R128" s="74"/>
      <c r="S128" s="74"/>
      <c r="T128" s="74"/>
      <c r="U128" s="74"/>
      <c r="V128" s="74"/>
      <c r="W128" s="74"/>
      <c r="X128" s="75"/>
      <c r="Y128" s="75"/>
      <c r="Z128" s="79"/>
      <c r="AA128" s="380"/>
      <c r="AB128" s="380"/>
      <c r="AC128" s="380">
        <v>240000</v>
      </c>
      <c r="AD128" s="380"/>
      <c r="AE128" s="380"/>
      <c r="AF128" s="380"/>
      <c r="AG128" s="380"/>
      <c r="AH128" s="380"/>
      <c r="AI128" s="380"/>
      <c r="AJ128" s="380"/>
      <c r="AK128" s="380"/>
      <c r="AL128" s="380"/>
      <c r="AM128" s="275">
        <f t="shared" si="71"/>
        <v>90</v>
      </c>
      <c r="AN128" s="290">
        <f t="shared" si="72"/>
        <v>43099</v>
      </c>
      <c r="AO128" s="269">
        <v>-5</v>
      </c>
      <c r="AP128" s="290">
        <f t="shared" si="73"/>
        <v>43094</v>
      </c>
      <c r="AQ128" s="269">
        <v>5</v>
      </c>
      <c r="AR128" s="290">
        <f t="shared" si="74"/>
        <v>43099</v>
      </c>
      <c r="AS128" s="269" t="str">
        <f t="shared" si="75"/>
        <v>ธ.ค.</v>
      </c>
      <c r="AT128" s="267">
        <f t="shared" si="76"/>
        <v>90</v>
      </c>
      <c r="AU128" s="166" t="str">
        <f t="shared" si="77"/>
        <v>2 เดือน 29 วัน</v>
      </c>
    </row>
    <row r="129" spans="1:47" s="78" customFormat="1" ht="21.75" customHeight="1" x14ac:dyDescent="0.25">
      <c r="A129" s="69" t="s">
        <v>464</v>
      </c>
      <c r="B129" s="54">
        <v>7</v>
      </c>
      <c r="C129" s="55" t="s">
        <v>59</v>
      </c>
      <c r="D129" s="56">
        <v>245000</v>
      </c>
      <c r="E129" s="55"/>
      <c r="F129" s="297">
        <v>43009</v>
      </c>
      <c r="G129" s="297">
        <v>43099</v>
      </c>
      <c r="H129" s="72" t="s">
        <v>29</v>
      </c>
      <c r="I129" s="72" t="s">
        <v>616</v>
      </c>
      <c r="J129" s="56"/>
      <c r="K129" s="72"/>
      <c r="L129" s="72" t="s">
        <v>31</v>
      </c>
      <c r="M129" s="55"/>
      <c r="N129" s="379" t="s">
        <v>633</v>
      </c>
      <c r="O129" s="379" t="s">
        <v>633</v>
      </c>
      <c r="P129" s="379" t="s">
        <v>633</v>
      </c>
      <c r="Q129" s="74"/>
      <c r="R129" s="74"/>
      <c r="S129" s="74"/>
      <c r="T129" s="74"/>
      <c r="U129" s="74"/>
      <c r="V129" s="74"/>
      <c r="W129" s="74"/>
      <c r="X129" s="75"/>
      <c r="Y129" s="75"/>
      <c r="Z129" s="79"/>
      <c r="AA129" s="380"/>
      <c r="AB129" s="380"/>
      <c r="AC129" s="380">
        <v>245000</v>
      </c>
      <c r="AD129" s="380"/>
      <c r="AE129" s="380"/>
      <c r="AF129" s="380"/>
      <c r="AG129" s="380"/>
      <c r="AH129" s="380"/>
      <c r="AI129" s="380"/>
      <c r="AJ129" s="380"/>
      <c r="AK129" s="380"/>
      <c r="AL129" s="380"/>
      <c r="AM129" s="275">
        <f t="shared" si="71"/>
        <v>90</v>
      </c>
      <c r="AN129" s="290">
        <f t="shared" si="72"/>
        <v>43099</v>
      </c>
      <c r="AO129" s="269">
        <v>-5</v>
      </c>
      <c r="AP129" s="290">
        <f t="shared" si="73"/>
        <v>43094</v>
      </c>
      <c r="AQ129" s="269">
        <v>5</v>
      </c>
      <c r="AR129" s="290">
        <f t="shared" si="74"/>
        <v>43099</v>
      </c>
      <c r="AS129" s="269" t="str">
        <f t="shared" si="75"/>
        <v>ธ.ค.</v>
      </c>
      <c r="AT129" s="267">
        <f t="shared" si="76"/>
        <v>90</v>
      </c>
      <c r="AU129" s="166" t="str">
        <f t="shared" si="77"/>
        <v>2 เดือน 29 วัน</v>
      </c>
    </row>
    <row r="130" spans="1:47" s="78" customFormat="1" ht="21.75" customHeight="1" x14ac:dyDescent="0.25">
      <c r="A130" s="69" t="s">
        <v>465</v>
      </c>
      <c r="B130" s="54">
        <v>10</v>
      </c>
      <c r="C130" s="55" t="s">
        <v>59</v>
      </c>
      <c r="D130" s="56">
        <v>350000</v>
      </c>
      <c r="E130" s="55"/>
      <c r="F130" s="297">
        <v>43009</v>
      </c>
      <c r="G130" s="297">
        <v>43099</v>
      </c>
      <c r="H130" s="72" t="s">
        <v>29</v>
      </c>
      <c r="I130" s="72" t="s">
        <v>616</v>
      </c>
      <c r="J130" s="56"/>
      <c r="K130" s="72"/>
      <c r="L130" s="72" t="s">
        <v>31</v>
      </c>
      <c r="M130" s="55"/>
      <c r="N130" s="379" t="s">
        <v>633</v>
      </c>
      <c r="O130" s="379" t="s">
        <v>633</v>
      </c>
      <c r="P130" s="379" t="s">
        <v>633</v>
      </c>
      <c r="Q130" s="74"/>
      <c r="R130" s="74"/>
      <c r="S130" s="74"/>
      <c r="T130" s="74"/>
      <c r="U130" s="74"/>
      <c r="V130" s="74"/>
      <c r="W130" s="74"/>
      <c r="X130" s="75"/>
      <c r="Y130" s="75"/>
      <c r="Z130" s="79"/>
      <c r="AA130" s="380"/>
      <c r="AB130" s="380"/>
      <c r="AC130" s="380">
        <v>350000</v>
      </c>
      <c r="AD130" s="380"/>
      <c r="AE130" s="380"/>
      <c r="AF130" s="380"/>
      <c r="AG130" s="380"/>
      <c r="AH130" s="380"/>
      <c r="AI130" s="380"/>
      <c r="AJ130" s="380"/>
      <c r="AK130" s="380"/>
      <c r="AL130" s="380"/>
      <c r="AM130" s="275">
        <f t="shared" si="71"/>
        <v>90</v>
      </c>
      <c r="AN130" s="290">
        <f t="shared" si="72"/>
        <v>43099</v>
      </c>
      <c r="AO130" s="269">
        <v>-5</v>
      </c>
      <c r="AP130" s="290">
        <f t="shared" si="73"/>
        <v>43094</v>
      </c>
      <c r="AQ130" s="269">
        <v>5</v>
      </c>
      <c r="AR130" s="290">
        <f t="shared" si="74"/>
        <v>43099</v>
      </c>
      <c r="AS130" s="269" t="str">
        <f t="shared" si="75"/>
        <v>ธ.ค.</v>
      </c>
      <c r="AT130" s="267">
        <f t="shared" si="76"/>
        <v>90</v>
      </c>
      <c r="AU130" s="166" t="str">
        <f t="shared" si="77"/>
        <v>2 เดือน 29 วัน</v>
      </c>
    </row>
    <row r="131" spans="1:47" s="78" customFormat="1" ht="21.75" customHeight="1" x14ac:dyDescent="0.25">
      <c r="A131" s="69" t="s">
        <v>466</v>
      </c>
      <c r="B131" s="54">
        <v>1</v>
      </c>
      <c r="C131" s="55" t="s">
        <v>59</v>
      </c>
      <c r="D131" s="56">
        <v>350000</v>
      </c>
      <c r="E131" s="55"/>
      <c r="F131" s="297">
        <v>43009</v>
      </c>
      <c r="G131" s="297">
        <v>43099</v>
      </c>
      <c r="H131" s="72" t="s">
        <v>29</v>
      </c>
      <c r="I131" s="72" t="s">
        <v>616</v>
      </c>
      <c r="J131" s="56"/>
      <c r="K131" s="72"/>
      <c r="L131" s="72" t="s">
        <v>31</v>
      </c>
      <c r="M131" s="55"/>
      <c r="N131" s="379" t="s">
        <v>633</v>
      </c>
      <c r="O131" s="379" t="s">
        <v>633</v>
      </c>
      <c r="P131" s="379" t="s">
        <v>633</v>
      </c>
      <c r="Q131" s="74"/>
      <c r="R131" s="74"/>
      <c r="S131" s="74"/>
      <c r="T131" s="74"/>
      <c r="U131" s="74"/>
      <c r="V131" s="74"/>
      <c r="W131" s="74"/>
      <c r="X131" s="75"/>
      <c r="Y131" s="75"/>
      <c r="Z131" s="79"/>
      <c r="AA131" s="380"/>
      <c r="AB131" s="380"/>
      <c r="AC131" s="380">
        <v>350000</v>
      </c>
      <c r="AD131" s="380"/>
      <c r="AE131" s="380"/>
      <c r="AF131" s="380"/>
      <c r="AG131" s="380"/>
      <c r="AH131" s="380"/>
      <c r="AI131" s="380"/>
      <c r="AJ131" s="380"/>
      <c r="AK131" s="380"/>
      <c r="AL131" s="380"/>
      <c r="AM131" s="275">
        <f t="shared" si="71"/>
        <v>90</v>
      </c>
      <c r="AN131" s="290">
        <f t="shared" si="72"/>
        <v>43099</v>
      </c>
      <c r="AO131" s="269">
        <v>-5</v>
      </c>
      <c r="AP131" s="290">
        <f t="shared" si="73"/>
        <v>43094</v>
      </c>
      <c r="AQ131" s="269">
        <v>5</v>
      </c>
      <c r="AR131" s="290">
        <f t="shared" si="74"/>
        <v>43099</v>
      </c>
      <c r="AS131" s="269" t="str">
        <f t="shared" si="75"/>
        <v>ธ.ค.</v>
      </c>
      <c r="AT131" s="267">
        <f t="shared" si="76"/>
        <v>90</v>
      </c>
      <c r="AU131" s="166" t="str">
        <f t="shared" si="77"/>
        <v>2 เดือน 29 วัน</v>
      </c>
    </row>
    <row r="132" spans="1:47" s="78" customFormat="1" ht="21.75" customHeight="1" x14ac:dyDescent="0.25">
      <c r="A132" s="69" t="s">
        <v>467</v>
      </c>
      <c r="B132" s="54">
        <v>1</v>
      </c>
      <c r="C132" s="55" t="s">
        <v>45</v>
      </c>
      <c r="D132" s="56">
        <v>26000</v>
      </c>
      <c r="E132" s="55"/>
      <c r="F132" s="297">
        <v>43009</v>
      </c>
      <c r="G132" s="297">
        <v>43099</v>
      </c>
      <c r="H132" s="72" t="s">
        <v>29</v>
      </c>
      <c r="I132" s="72" t="s">
        <v>616</v>
      </c>
      <c r="J132" s="56"/>
      <c r="K132" s="72"/>
      <c r="L132" s="72" t="s">
        <v>31</v>
      </c>
      <c r="M132" s="55"/>
      <c r="N132" s="379" t="s">
        <v>633</v>
      </c>
      <c r="O132" s="379" t="s">
        <v>633</v>
      </c>
      <c r="P132" s="379" t="s">
        <v>633</v>
      </c>
      <c r="Q132" s="74"/>
      <c r="R132" s="74"/>
      <c r="S132" s="74"/>
      <c r="T132" s="74"/>
      <c r="U132" s="74"/>
      <c r="V132" s="74"/>
      <c r="W132" s="74"/>
      <c r="X132" s="75"/>
      <c r="Y132" s="75"/>
      <c r="Z132" s="79"/>
      <c r="AA132" s="380"/>
      <c r="AB132" s="380"/>
      <c r="AC132" s="380">
        <v>26000</v>
      </c>
      <c r="AD132" s="380"/>
      <c r="AE132" s="380"/>
      <c r="AF132" s="380"/>
      <c r="AG132" s="380"/>
      <c r="AH132" s="380"/>
      <c r="AI132" s="380"/>
      <c r="AJ132" s="380"/>
      <c r="AK132" s="380"/>
      <c r="AL132" s="380"/>
      <c r="AM132" s="275">
        <f t="shared" si="71"/>
        <v>90</v>
      </c>
      <c r="AN132" s="290">
        <f t="shared" si="72"/>
        <v>43099</v>
      </c>
      <c r="AO132" s="269">
        <v>-5</v>
      </c>
      <c r="AP132" s="290">
        <f t="shared" si="73"/>
        <v>43094</v>
      </c>
      <c r="AQ132" s="269">
        <v>5</v>
      </c>
      <c r="AR132" s="290">
        <f t="shared" si="74"/>
        <v>43099</v>
      </c>
      <c r="AS132" s="269" t="str">
        <f t="shared" si="75"/>
        <v>ธ.ค.</v>
      </c>
      <c r="AT132" s="267">
        <f t="shared" si="76"/>
        <v>90</v>
      </c>
      <c r="AU132" s="166" t="str">
        <f t="shared" si="77"/>
        <v>2 เดือน 29 วัน</v>
      </c>
    </row>
    <row r="133" spans="1:47" s="78" customFormat="1" ht="21.75" customHeight="1" x14ac:dyDescent="0.25">
      <c r="A133" s="69" t="s">
        <v>468</v>
      </c>
      <c r="B133" s="54">
        <v>1</v>
      </c>
      <c r="C133" s="55" t="s">
        <v>157</v>
      </c>
      <c r="D133" s="56">
        <v>5000</v>
      </c>
      <c r="E133" s="55"/>
      <c r="F133" s="297">
        <v>43009</v>
      </c>
      <c r="G133" s="297">
        <v>43099</v>
      </c>
      <c r="H133" s="72" t="s">
        <v>29</v>
      </c>
      <c r="I133" s="72" t="s">
        <v>616</v>
      </c>
      <c r="J133" s="56"/>
      <c r="K133" s="72"/>
      <c r="L133" s="72" t="s">
        <v>31</v>
      </c>
      <c r="M133" s="55"/>
      <c r="N133" s="379" t="s">
        <v>633</v>
      </c>
      <c r="O133" s="379" t="s">
        <v>633</v>
      </c>
      <c r="P133" s="379" t="s">
        <v>633</v>
      </c>
      <c r="Q133" s="74"/>
      <c r="R133" s="74"/>
      <c r="S133" s="74"/>
      <c r="T133" s="74"/>
      <c r="U133" s="74"/>
      <c r="V133" s="74"/>
      <c r="W133" s="74"/>
      <c r="X133" s="75"/>
      <c r="Y133" s="75"/>
      <c r="Z133" s="79"/>
      <c r="AA133" s="380"/>
      <c r="AB133" s="380"/>
      <c r="AC133" s="380">
        <v>5000</v>
      </c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275">
        <f t="shared" si="71"/>
        <v>90</v>
      </c>
      <c r="AN133" s="290">
        <f t="shared" si="72"/>
        <v>43099</v>
      </c>
      <c r="AO133" s="269">
        <v>-5</v>
      </c>
      <c r="AP133" s="290">
        <f t="shared" si="73"/>
        <v>43094</v>
      </c>
      <c r="AQ133" s="269">
        <v>5</v>
      </c>
      <c r="AR133" s="290">
        <f t="shared" si="74"/>
        <v>43099</v>
      </c>
      <c r="AS133" s="269" t="str">
        <f t="shared" si="75"/>
        <v>ธ.ค.</v>
      </c>
      <c r="AT133" s="267">
        <f t="shared" si="76"/>
        <v>90</v>
      </c>
      <c r="AU133" s="166" t="str">
        <f t="shared" si="77"/>
        <v>2 เดือน 29 วัน</v>
      </c>
    </row>
    <row r="134" spans="1:47" s="78" customFormat="1" ht="21.75" customHeight="1" x14ac:dyDescent="0.25">
      <c r="A134" s="69" t="s">
        <v>469</v>
      </c>
      <c r="B134" s="54">
        <v>2</v>
      </c>
      <c r="C134" s="55" t="s">
        <v>157</v>
      </c>
      <c r="D134" s="56">
        <v>16000</v>
      </c>
      <c r="E134" s="55"/>
      <c r="F134" s="297">
        <v>43009</v>
      </c>
      <c r="G134" s="297">
        <v>43099</v>
      </c>
      <c r="H134" s="72" t="s">
        <v>29</v>
      </c>
      <c r="I134" s="72" t="s">
        <v>616</v>
      </c>
      <c r="J134" s="56"/>
      <c r="K134" s="72"/>
      <c r="L134" s="72" t="s">
        <v>31</v>
      </c>
      <c r="M134" s="55"/>
      <c r="N134" s="379" t="s">
        <v>633</v>
      </c>
      <c r="O134" s="379" t="s">
        <v>633</v>
      </c>
      <c r="P134" s="379" t="s">
        <v>633</v>
      </c>
      <c r="Q134" s="74"/>
      <c r="R134" s="74"/>
      <c r="S134" s="74"/>
      <c r="T134" s="74"/>
      <c r="U134" s="74"/>
      <c r="V134" s="74"/>
      <c r="W134" s="74"/>
      <c r="X134" s="75"/>
      <c r="Y134" s="75"/>
      <c r="Z134" s="79"/>
      <c r="AA134" s="380"/>
      <c r="AB134" s="380"/>
      <c r="AC134" s="380">
        <v>16000</v>
      </c>
      <c r="AD134" s="380"/>
      <c r="AE134" s="380"/>
      <c r="AF134" s="380"/>
      <c r="AG134" s="380"/>
      <c r="AH134" s="380"/>
      <c r="AI134" s="380"/>
      <c r="AJ134" s="380"/>
      <c r="AK134" s="380"/>
      <c r="AL134" s="380"/>
      <c r="AM134" s="275">
        <f t="shared" si="71"/>
        <v>90</v>
      </c>
      <c r="AN134" s="290">
        <f t="shared" si="72"/>
        <v>43099</v>
      </c>
      <c r="AO134" s="269">
        <v>-5</v>
      </c>
      <c r="AP134" s="290">
        <f t="shared" si="73"/>
        <v>43094</v>
      </c>
      <c r="AQ134" s="269">
        <v>5</v>
      </c>
      <c r="AR134" s="290">
        <f t="shared" si="74"/>
        <v>43099</v>
      </c>
      <c r="AS134" s="269" t="str">
        <f t="shared" si="75"/>
        <v>ธ.ค.</v>
      </c>
      <c r="AT134" s="267">
        <f t="shared" si="76"/>
        <v>90</v>
      </c>
      <c r="AU134" s="166" t="str">
        <f t="shared" si="77"/>
        <v>2 เดือน 29 วัน</v>
      </c>
    </row>
    <row r="135" spans="1:47" s="78" customFormat="1" ht="21.75" customHeight="1" x14ac:dyDescent="0.25">
      <c r="A135" s="69" t="s">
        <v>470</v>
      </c>
      <c r="B135" s="54">
        <v>2</v>
      </c>
      <c r="C135" s="55" t="s">
        <v>550</v>
      </c>
      <c r="D135" s="56">
        <v>4000</v>
      </c>
      <c r="E135" s="55"/>
      <c r="F135" s="297">
        <v>43009</v>
      </c>
      <c r="G135" s="297">
        <v>43099</v>
      </c>
      <c r="H135" s="72" t="s">
        <v>29</v>
      </c>
      <c r="I135" s="72" t="s">
        <v>616</v>
      </c>
      <c r="J135" s="56"/>
      <c r="K135" s="72"/>
      <c r="L135" s="72" t="s">
        <v>31</v>
      </c>
      <c r="M135" s="55"/>
      <c r="N135" s="379" t="s">
        <v>633</v>
      </c>
      <c r="O135" s="379" t="s">
        <v>633</v>
      </c>
      <c r="P135" s="379" t="s">
        <v>633</v>
      </c>
      <c r="Q135" s="74"/>
      <c r="R135" s="74"/>
      <c r="S135" s="74"/>
      <c r="T135" s="74"/>
      <c r="U135" s="74"/>
      <c r="V135" s="74"/>
      <c r="W135" s="74"/>
      <c r="X135" s="75"/>
      <c r="Y135" s="75"/>
      <c r="Z135" s="79"/>
      <c r="AA135" s="380"/>
      <c r="AB135" s="380"/>
      <c r="AC135" s="380">
        <v>4000</v>
      </c>
      <c r="AD135" s="380"/>
      <c r="AE135" s="380"/>
      <c r="AF135" s="380"/>
      <c r="AG135" s="380"/>
      <c r="AH135" s="380"/>
      <c r="AI135" s="380"/>
      <c r="AJ135" s="380"/>
      <c r="AK135" s="380"/>
      <c r="AL135" s="380"/>
      <c r="AM135" s="275">
        <f t="shared" si="71"/>
        <v>90</v>
      </c>
      <c r="AN135" s="290">
        <f t="shared" si="72"/>
        <v>43099</v>
      </c>
      <c r="AO135" s="269">
        <v>-5</v>
      </c>
      <c r="AP135" s="290">
        <f t="shared" si="73"/>
        <v>43094</v>
      </c>
      <c r="AQ135" s="269">
        <v>5</v>
      </c>
      <c r="AR135" s="290">
        <f t="shared" si="74"/>
        <v>43099</v>
      </c>
      <c r="AS135" s="269" t="str">
        <f t="shared" si="75"/>
        <v>ธ.ค.</v>
      </c>
      <c r="AT135" s="267">
        <f t="shared" si="76"/>
        <v>90</v>
      </c>
      <c r="AU135" s="166" t="str">
        <f t="shared" si="77"/>
        <v>2 เดือน 29 วัน</v>
      </c>
    </row>
    <row r="136" spans="1:47" s="78" customFormat="1" ht="21.75" customHeight="1" x14ac:dyDescent="0.25">
      <c r="A136" s="69" t="s">
        <v>471</v>
      </c>
      <c r="B136" s="54">
        <v>2</v>
      </c>
      <c r="C136" s="55" t="s">
        <v>59</v>
      </c>
      <c r="D136" s="56">
        <v>30000</v>
      </c>
      <c r="E136" s="55"/>
      <c r="F136" s="297">
        <v>43009</v>
      </c>
      <c r="G136" s="297">
        <v>43099</v>
      </c>
      <c r="H136" s="72" t="s">
        <v>29</v>
      </c>
      <c r="I136" s="72" t="s">
        <v>616</v>
      </c>
      <c r="J136" s="56"/>
      <c r="K136" s="72"/>
      <c r="L136" s="72" t="s">
        <v>31</v>
      </c>
      <c r="M136" s="55"/>
      <c r="N136" s="379" t="s">
        <v>633</v>
      </c>
      <c r="O136" s="379" t="s">
        <v>633</v>
      </c>
      <c r="P136" s="379" t="s">
        <v>633</v>
      </c>
      <c r="Q136" s="74"/>
      <c r="R136" s="74"/>
      <c r="S136" s="74"/>
      <c r="T136" s="74"/>
      <c r="U136" s="74"/>
      <c r="V136" s="74"/>
      <c r="W136" s="74"/>
      <c r="X136" s="75"/>
      <c r="Y136" s="75"/>
      <c r="Z136" s="79"/>
      <c r="AA136" s="380"/>
      <c r="AB136" s="380"/>
      <c r="AC136" s="380">
        <v>30000</v>
      </c>
      <c r="AD136" s="380"/>
      <c r="AE136" s="380"/>
      <c r="AF136" s="380"/>
      <c r="AG136" s="380"/>
      <c r="AH136" s="380"/>
      <c r="AI136" s="380"/>
      <c r="AJ136" s="380"/>
      <c r="AK136" s="380"/>
      <c r="AL136" s="380"/>
      <c r="AM136" s="275">
        <f t="shared" si="71"/>
        <v>90</v>
      </c>
      <c r="AN136" s="290">
        <f t="shared" si="72"/>
        <v>43099</v>
      </c>
      <c r="AO136" s="269">
        <v>-5</v>
      </c>
      <c r="AP136" s="290">
        <f t="shared" si="73"/>
        <v>43094</v>
      </c>
      <c r="AQ136" s="269">
        <v>5</v>
      </c>
      <c r="AR136" s="290">
        <f t="shared" si="74"/>
        <v>43099</v>
      </c>
      <c r="AS136" s="269" t="str">
        <f t="shared" si="75"/>
        <v>ธ.ค.</v>
      </c>
      <c r="AT136" s="267">
        <f t="shared" si="76"/>
        <v>90</v>
      </c>
      <c r="AU136" s="166" t="str">
        <f t="shared" si="77"/>
        <v>2 เดือน 29 วัน</v>
      </c>
    </row>
    <row r="137" spans="1:47" s="78" customFormat="1" ht="21.75" customHeight="1" x14ac:dyDescent="0.25">
      <c r="A137" s="69" t="s">
        <v>472</v>
      </c>
      <c r="B137" s="54">
        <v>10</v>
      </c>
      <c r="C137" s="55" t="s">
        <v>59</v>
      </c>
      <c r="D137" s="56">
        <v>80000</v>
      </c>
      <c r="E137" s="55"/>
      <c r="F137" s="297">
        <v>43009</v>
      </c>
      <c r="G137" s="297">
        <v>43099</v>
      </c>
      <c r="H137" s="72" t="s">
        <v>29</v>
      </c>
      <c r="I137" s="72" t="s">
        <v>616</v>
      </c>
      <c r="J137" s="56"/>
      <c r="K137" s="72"/>
      <c r="L137" s="72" t="s">
        <v>31</v>
      </c>
      <c r="M137" s="55"/>
      <c r="N137" s="379" t="s">
        <v>633</v>
      </c>
      <c r="O137" s="379" t="s">
        <v>633</v>
      </c>
      <c r="P137" s="379" t="s">
        <v>633</v>
      </c>
      <c r="Q137" s="74"/>
      <c r="R137" s="74"/>
      <c r="S137" s="74"/>
      <c r="T137" s="74"/>
      <c r="U137" s="74"/>
      <c r="V137" s="74"/>
      <c r="W137" s="74"/>
      <c r="X137" s="75"/>
      <c r="Y137" s="75"/>
      <c r="Z137" s="79"/>
      <c r="AA137" s="380"/>
      <c r="AB137" s="380"/>
      <c r="AC137" s="380">
        <v>80000</v>
      </c>
      <c r="AD137" s="380"/>
      <c r="AE137" s="380"/>
      <c r="AF137" s="380"/>
      <c r="AG137" s="380"/>
      <c r="AH137" s="380"/>
      <c r="AI137" s="380"/>
      <c r="AJ137" s="380"/>
      <c r="AK137" s="380"/>
      <c r="AL137" s="380"/>
      <c r="AM137" s="275">
        <f t="shared" si="71"/>
        <v>90</v>
      </c>
      <c r="AN137" s="290">
        <f t="shared" si="72"/>
        <v>43099</v>
      </c>
      <c r="AO137" s="269">
        <v>-5</v>
      </c>
      <c r="AP137" s="290">
        <f t="shared" si="73"/>
        <v>43094</v>
      </c>
      <c r="AQ137" s="269">
        <v>5</v>
      </c>
      <c r="AR137" s="290">
        <f t="shared" si="74"/>
        <v>43099</v>
      </c>
      <c r="AS137" s="269" t="str">
        <f t="shared" si="75"/>
        <v>ธ.ค.</v>
      </c>
      <c r="AT137" s="267">
        <f t="shared" si="76"/>
        <v>90</v>
      </c>
      <c r="AU137" s="166" t="str">
        <f t="shared" si="77"/>
        <v>2 เดือน 29 วัน</v>
      </c>
    </row>
    <row r="138" spans="1:47" s="78" customFormat="1" ht="21.75" customHeight="1" x14ac:dyDescent="0.25">
      <c r="A138" s="69" t="s">
        <v>473</v>
      </c>
      <c r="B138" s="54">
        <v>1</v>
      </c>
      <c r="C138" s="55" t="s">
        <v>550</v>
      </c>
      <c r="D138" s="56">
        <v>7000</v>
      </c>
      <c r="E138" s="55"/>
      <c r="F138" s="297">
        <v>43009</v>
      </c>
      <c r="G138" s="297">
        <v>43099</v>
      </c>
      <c r="H138" s="72" t="s">
        <v>29</v>
      </c>
      <c r="I138" s="72" t="s">
        <v>616</v>
      </c>
      <c r="J138" s="56"/>
      <c r="K138" s="72"/>
      <c r="L138" s="72" t="s">
        <v>31</v>
      </c>
      <c r="M138" s="55"/>
      <c r="N138" s="379" t="s">
        <v>633</v>
      </c>
      <c r="O138" s="379" t="s">
        <v>633</v>
      </c>
      <c r="P138" s="379" t="s">
        <v>633</v>
      </c>
      <c r="Q138" s="74"/>
      <c r="R138" s="74"/>
      <c r="S138" s="74"/>
      <c r="T138" s="74"/>
      <c r="U138" s="74"/>
      <c r="V138" s="74"/>
      <c r="W138" s="74"/>
      <c r="X138" s="75"/>
      <c r="Y138" s="75"/>
      <c r="Z138" s="79"/>
      <c r="AA138" s="380"/>
      <c r="AB138" s="380"/>
      <c r="AC138" s="380">
        <v>7000</v>
      </c>
      <c r="AD138" s="380"/>
      <c r="AE138" s="380"/>
      <c r="AF138" s="380"/>
      <c r="AG138" s="380"/>
      <c r="AH138" s="380"/>
      <c r="AI138" s="380"/>
      <c r="AJ138" s="380"/>
      <c r="AK138" s="380"/>
      <c r="AL138" s="380"/>
      <c r="AM138" s="275">
        <f t="shared" si="71"/>
        <v>90</v>
      </c>
      <c r="AN138" s="290">
        <f t="shared" si="72"/>
        <v>43099</v>
      </c>
      <c r="AO138" s="269">
        <v>-5</v>
      </c>
      <c r="AP138" s="290">
        <f t="shared" si="73"/>
        <v>43094</v>
      </c>
      <c r="AQ138" s="269">
        <v>5</v>
      </c>
      <c r="AR138" s="290">
        <f t="shared" si="74"/>
        <v>43099</v>
      </c>
      <c r="AS138" s="269" t="str">
        <f t="shared" si="75"/>
        <v>ธ.ค.</v>
      </c>
      <c r="AT138" s="267">
        <f t="shared" si="76"/>
        <v>90</v>
      </c>
      <c r="AU138" s="166" t="str">
        <f t="shared" si="77"/>
        <v>2 เดือน 29 วัน</v>
      </c>
    </row>
    <row r="139" spans="1:47" s="78" customFormat="1" ht="21.75" customHeight="1" x14ac:dyDescent="0.25">
      <c r="A139" s="69" t="s">
        <v>474</v>
      </c>
      <c r="B139" s="54">
        <v>4</v>
      </c>
      <c r="C139" s="55" t="s">
        <v>550</v>
      </c>
      <c r="D139" s="56">
        <v>36000</v>
      </c>
      <c r="E139" s="55"/>
      <c r="F139" s="297">
        <v>43009</v>
      </c>
      <c r="G139" s="297">
        <v>43099</v>
      </c>
      <c r="H139" s="72" t="s">
        <v>29</v>
      </c>
      <c r="I139" s="72" t="s">
        <v>616</v>
      </c>
      <c r="J139" s="56"/>
      <c r="K139" s="72"/>
      <c r="L139" s="72" t="s">
        <v>31</v>
      </c>
      <c r="M139" s="55"/>
      <c r="N139" s="379" t="s">
        <v>633</v>
      </c>
      <c r="O139" s="379" t="s">
        <v>633</v>
      </c>
      <c r="P139" s="379" t="s">
        <v>633</v>
      </c>
      <c r="Q139" s="74"/>
      <c r="R139" s="74"/>
      <c r="S139" s="74"/>
      <c r="T139" s="74"/>
      <c r="U139" s="74"/>
      <c r="V139" s="74"/>
      <c r="W139" s="74"/>
      <c r="X139" s="75"/>
      <c r="Y139" s="75"/>
      <c r="Z139" s="79"/>
      <c r="AA139" s="380"/>
      <c r="AB139" s="380"/>
      <c r="AC139" s="380">
        <v>36000</v>
      </c>
      <c r="AD139" s="380"/>
      <c r="AE139" s="380"/>
      <c r="AF139" s="380"/>
      <c r="AG139" s="380"/>
      <c r="AH139" s="380"/>
      <c r="AI139" s="380"/>
      <c r="AJ139" s="380"/>
      <c r="AK139" s="380"/>
      <c r="AL139" s="380"/>
      <c r="AM139" s="275">
        <f t="shared" si="71"/>
        <v>90</v>
      </c>
      <c r="AN139" s="290">
        <f t="shared" si="72"/>
        <v>43099</v>
      </c>
      <c r="AO139" s="269">
        <v>-5</v>
      </c>
      <c r="AP139" s="290">
        <f t="shared" si="73"/>
        <v>43094</v>
      </c>
      <c r="AQ139" s="269">
        <v>5</v>
      </c>
      <c r="AR139" s="290">
        <f t="shared" si="74"/>
        <v>43099</v>
      </c>
      <c r="AS139" s="269" t="str">
        <f t="shared" si="75"/>
        <v>ธ.ค.</v>
      </c>
      <c r="AT139" s="267">
        <f t="shared" si="76"/>
        <v>90</v>
      </c>
      <c r="AU139" s="166" t="str">
        <f t="shared" si="77"/>
        <v>2 เดือน 29 วัน</v>
      </c>
    </row>
    <row r="140" spans="1:47" s="78" customFormat="1" ht="21.75" customHeight="1" x14ac:dyDescent="0.25">
      <c r="A140" s="69" t="s">
        <v>475</v>
      </c>
      <c r="B140" s="54">
        <v>1</v>
      </c>
      <c r="C140" s="55" t="s">
        <v>59</v>
      </c>
      <c r="D140" s="56">
        <v>151600</v>
      </c>
      <c r="E140" s="55"/>
      <c r="F140" s="297">
        <v>43009</v>
      </c>
      <c r="G140" s="297">
        <v>43099</v>
      </c>
      <c r="H140" s="72" t="s">
        <v>29</v>
      </c>
      <c r="I140" s="72" t="s">
        <v>616</v>
      </c>
      <c r="J140" s="56"/>
      <c r="K140" s="72"/>
      <c r="L140" s="72" t="s">
        <v>31</v>
      </c>
      <c r="M140" s="55"/>
      <c r="N140" s="379" t="s">
        <v>633</v>
      </c>
      <c r="O140" s="379" t="s">
        <v>633</v>
      </c>
      <c r="P140" s="379" t="s">
        <v>633</v>
      </c>
      <c r="Q140" s="74"/>
      <c r="R140" s="74"/>
      <c r="S140" s="74"/>
      <c r="T140" s="74"/>
      <c r="U140" s="74"/>
      <c r="V140" s="74"/>
      <c r="W140" s="74"/>
      <c r="X140" s="75"/>
      <c r="Y140" s="75"/>
      <c r="Z140" s="79"/>
      <c r="AA140" s="380"/>
      <c r="AB140" s="380"/>
      <c r="AC140" s="380">
        <v>151600</v>
      </c>
      <c r="AD140" s="380"/>
      <c r="AE140" s="380"/>
      <c r="AF140" s="380"/>
      <c r="AG140" s="380"/>
      <c r="AH140" s="380"/>
      <c r="AI140" s="380"/>
      <c r="AJ140" s="380"/>
      <c r="AK140" s="380"/>
      <c r="AL140" s="380"/>
      <c r="AM140" s="275">
        <f t="shared" si="71"/>
        <v>90</v>
      </c>
      <c r="AN140" s="290">
        <f t="shared" si="72"/>
        <v>43099</v>
      </c>
      <c r="AO140" s="269">
        <v>-5</v>
      </c>
      <c r="AP140" s="290">
        <f t="shared" si="73"/>
        <v>43094</v>
      </c>
      <c r="AQ140" s="269">
        <v>5</v>
      </c>
      <c r="AR140" s="290">
        <f t="shared" si="74"/>
        <v>43099</v>
      </c>
      <c r="AS140" s="269" t="str">
        <f t="shared" si="75"/>
        <v>ธ.ค.</v>
      </c>
      <c r="AT140" s="267">
        <f t="shared" si="76"/>
        <v>90</v>
      </c>
      <c r="AU140" s="166" t="str">
        <f t="shared" si="77"/>
        <v>2 เดือน 29 วัน</v>
      </c>
    </row>
    <row r="141" spans="1:47" s="78" customFormat="1" ht="21.75" customHeight="1" x14ac:dyDescent="0.25">
      <c r="A141" s="69" t="s">
        <v>476</v>
      </c>
      <c r="B141" s="54">
        <v>2</v>
      </c>
      <c r="C141" s="55" t="s">
        <v>59</v>
      </c>
      <c r="D141" s="56">
        <v>40000</v>
      </c>
      <c r="E141" s="55"/>
      <c r="F141" s="297">
        <v>43009</v>
      </c>
      <c r="G141" s="297">
        <v>43099</v>
      </c>
      <c r="H141" s="72" t="s">
        <v>29</v>
      </c>
      <c r="I141" s="72" t="s">
        <v>616</v>
      </c>
      <c r="J141" s="56"/>
      <c r="K141" s="72"/>
      <c r="L141" s="72" t="s">
        <v>31</v>
      </c>
      <c r="M141" s="55"/>
      <c r="N141" s="379" t="s">
        <v>633</v>
      </c>
      <c r="O141" s="379" t="s">
        <v>633</v>
      </c>
      <c r="P141" s="379" t="s">
        <v>633</v>
      </c>
      <c r="Q141" s="74"/>
      <c r="R141" s="74"/>
      <c r="S141" s="74"/>
      <c r="T141" s="74"/>
      <c r="U141" s="74"/>
      <c r="V141" s="74"/>
      <c r="W141" s="74"/>
      <c r="X141" s="75"/>
      <c r="Y141" s="75"/>
      <c r="Z141" s="79"/>
      <c r="AA141" s="380"/>
      <c r="AB141" s="380"/>
      <c r="AC141" s="380">
        <v>40000</v>
      </c>
      <c r="AD141" s="380"/>
      <c r="AE141" s="380"/>
      <c r="AF141" s="380"/>
      <c r="AG141" s="380"/>
      <c r="AH141" s="380"/>
      <c r="AI141" s="380"/>
      <c r="AJ141" s="380"/>
      <c r="AK141" s="380"/>
      <c r="AL141" s="380"/>
      <c r="AM141" s="275">
        <f t="shared" si="71"/>
        <v>90</v>
      </c>
      <c r="AN141" s="290">
        <f t="shared" si="72"/>
        <v>43099</v>
      </c>
      <c r="AO141" s="269">
        <v>-5</v>
      </c>
      <c r="AP141" s="290">
        <f t="shared" si="73"/>
        <v>43094</v>
      </c>
      <c r="AQ141" s="269">
        <v>5</v>
      </c>
      <c r="AR141" s="290">
        <f t="shared" si="74"/>
        <v>43099</v>
      </c>
      <c r="AS141" s="269" t="str">
        <f t="shared" si="75"/>
        <v>ธ.ค.</v>
      </c>
      <c r="AT141" s="267">
        <f t="shared" si="76"/>
        <v>90</v>
      </c>
      <c r="AU141" s="166" t="str">
        <f t="shared" si="77"/>
        <v>2 เดือน 29 วัน</v>
      </c>
    </row>
    <row r="142" spans="1:47" s="78" customFormat="1" ht="21.75" customHeight="1" x14ac:dyDescent="0.25">
      <c r="A142" s="69" t="s">
        <v>477</v>
      </c>
      <c r="B142" s="54">
        <v>9</v>
      </c>
      <c r="C142" s="55" t="s">
        <v>59</v>
      </c>
      <c r="D142" s="56">
        <v>603900</v>
      </c>
      <c r="E142" s="55"/>
      <c r="F142" s="297">
        <v>43009</v>
      </c>
      <c r="G142" s="297">
        <v>43099</v>
      </c>
      <c r="H142" s="72" t="s">
        <v>29</v>
      </c>
      <c r="I142" s="72" t="s">
        <v>616</v>
      </c>
      <c r="J142" s="56"/>
      <c r="K142" s="72"/>
      <c r="L142" s="72" t="s">
        <v>31</v>
      </c>
      <c r="M142" s="55"/>
      <c r="N142" s="379" t="s">
        <v>633</v>
      </c>
      <c r="O142" s="379" t="s">
        <v>633</v>
      </c>
      <c r="P142" s="379" t="s">
        <v>633</v>
      </c>
      <c r="Q142" s="74"/>
      <c r="R142" s="74"/>
      <c r="S142" s="74"/>
      <c r="T142" s="74"/>
      <c r="U142" s="74"/>
      <c r="V142" s="74"/>
      <c r="W142" s="74"/>
      <c r="X142" s="75"/>
      <c r="Y142" s="75"/>
      <c r="Z142" s="79"/>
      <c r="AA142" s="380"/>
      <c r="AB142" s="380"/>
      <c r="AC142" s="380">
        <v>603900</v>
      </c>
      <c r="AD142" s="380"/>
      <c r="AE142" s="380"/>
      <c r="AF142" s="380"/>
      <c r="AG142" s="380"/>
      <c r="AH142" s="380"/>
      <c r="AI142" s="380"/>
      <c r="AJ142" s="380"/>
      <c r="AK142" s="380"/>
      <c r="AL142" s="380"/>
      <c r="AM142" s="275">
        <f t="shared" si="71"/>
        <v>90</v>
      </c>
      <c r="AN142" s="290">
        <f t="shared" si="72"/>
        <v>43099</v>
      </c>
      <c r="AO142" s="269">
        <v>-5</v>
      </c>
      <c r="AP142" s="290">
        <f t="shared" si="73"/>
        <v>43094</v>
      </c>
      <c r="AQ142" s="269">
        <v>5</v>
      </c>
      <c r="AR142" s="290">
        <f t="shared" si="74"/>
        <v>43099</v>
      </c>
      <c r="AS142" s="269" t="str">
        <f t="shared" si="75"/>
        <v>ธ.ค.</v>
      </c>
      <c r="AT142" s="267">
        <f t="shared" si="76"/>
        <v>90</v>
      </c>
      <c r="AU142" s="166" t="str">
        <f t="shared" si="77"/>
        <v>2 เดือน 29 วัน</v>
      </c>
    </row>
    <row r="143" spans="1:47" s="78" customFormat="1" ht="21.75" customHeight="1" x14ac:dyDescent="0.25">
      <c r="A143" s="69" t="s">
        <v>478</v>
      </c>
      <c r="B143" s="54">
        <v>1</v>
      </c>
      <c r="C143" s="55" t="s">
        <v>59</v>
      </c>
      <c r="D143" s="56">
        <v>10000</v>
      </c>
      <c r="E143" s="55"/>
      <c r="F143" s="297">
        <v>43009</v>
      </c>
      <c r="G143" s="297">
        <v>43099</v>
      </c>
      <c r="H143" s="72" t="s">
        <v>29</v>
      </c>
      <c r="I143" s="72" t="s">
        <v>616</v>
      </c>
      <c r="J143" s="56"/>
      <c r="K143" s="72"/>
      <c r="L143" s="72" t="s">
        <v>31</v>
      </c>
      <c r="M143" s="55"/>
      <c r="N143" s="379" t="s">
        <v>633</v>
      </c>
      <c r="O143" s="379" t="s">
        <v>633</v>
      </c>
      <c r="P143" s="379" t="s">
        <v>633</v>
      </c>
      <c r="Q143" s="74"/>
      <c r="R143" s="74"/>
      <c r="S143" s="74"/>
      <c r="T143" s="74"/>
      <c r="U143" s="74"/>
      <c r="V143" s="74"/>
      <c r="W143" s="74"/>
      <c r="X143" s="75"/>
      <c r="Y143" s="75"/>
      <c r="Z143" s="79"/>
      <c r="AA143" s="380"/>
      <c r="AB143" s="380"/>
      <c r="AC143" s="380">
        <v>10000</v>
      </c>
      <c r="AD143" s="380"/>
      <c r="AE143" s="380"/>
      <c r="AF143" s="380"/>
      <c r="AG143" s="380"/>
      <c r="AH143" s="380"/>
      <c r="AI143" s="380"/>
      <c r="AJ143" s="380"/>
      <c r="AK143" s="380"/>
      <c r="AL143" s="380"/>
      <c r="AM143" s="275">
        <f t="shared" si="71"/>
        <v>90</v>
      </c>
      <c r="AN143" s="290">
        <f t="shared" si="72"/>
        <v>43099</v>
      </c>
      <c r="AO143" s="269">
        <v>-5</v>
      </c>
      <c r="AP143" s="290">
        <f t="shared" si="73"/>
        <v>43094</v>
      </c>
      <c r="AQ143" s="269">
        <v>5</v>
      </c>
      <c r="AR143" s="290">
        <f t="shared" si="74"/>
        <v>43099</v>
      </c>
      <c r="AS143" s="269" t="str">
        <f t="shared" si="75"/>
        <v>ธ.ค.</v>
      </c>
      <c r="AT143" s="267">
        <f t="shared" si="76"/>
        <v>90</v>
      </c>
      <c r="AU143" s="166" t="str">
        <f t="shared" si="77"/>
        <v>2 เดือน 29 วัน</v>
      </c>
    </row>
    <row r="144" spans="1:47" s="78" customFormat="1" ht="21.75" customHeight="1" x14ac:dyDescent="0.25">
      <c r="A144" s="69" t="s">
        <v>479</v>
      </c>
      <c r="B144" s="54">
        <v>1</v>
      </c>
      <c r="C144" s="55" t="s">
        <v>59</v>
      </c>
      <c r="D144" s="56">
        <v>50500</v>
      </c>
      <c r="E144" s="55"/>
      <c r="F144" s="297">
        <v>43009</v>
      </c>
      <c r="G144" s="297">
        <v>43099</v>
      </c>
      <c r="H144" s="72" t="s">
        <v>29</v>
      </c>
      <c r="I144" s="72" t="s">
        <v>616</v>
      </c>
      <c r="J144" s="56"/>
      <c r="K144" s="72"/>
      <c r="L144" s="72" t="s">
        <v>31</v>
      </c>
      <c r="M144" s="55"/>
      <c r="N144" s="379" t="s">
        <v>633</v>
      </c>
      <c r="O144" s="379" t="s">
        <v>633</v>
      </c>
      <c r="P144" s="379" t="s">
        <v>633</v>
      </c>
      <c r="Q144" s="74"/>
      <c r="R144" s="74"/>
      <c r="S144" s="74"/>
      <c r="T144" s="74"/>
      <c r="U144" s="74"/>
      <c r="V144" s="74"/>
      <c r="W144" s="74"/>
      <c r="X144" s="75"/>
      <c r="Y144" s="75"/>
      <c r="Z144" s="79"/>
      <c r="AA144" s="380"/>
      <c r="AB144" s="380"/>
      <c r="AC144" s="380">
        <v>50500</v>
      </c>
      <c r="AD144" s="380"/>
      <c r="AE144" s="380"/>
      <c r="AF144" s="380"/>
      <c r="AG144" s="380"/>
      <c r="AH144" s="380"/>
      <c r="AI144" s="380"/>
      <c r="AJ144" s="380"/>
      <c r="AK144" s="380"/>
      <c r="AL144" s="380"/>
      <c r="AM144" s="275">
        <f t="shared" si="71"/>
        <v>90</v>
      </c>
      <c r="AN144" s="290">
        <f t="shared" si="72"/>
        <v>43099</v>
      </c>
      <c r="AO144" s="269">
        <v>-5</v>
      </c>
      <c r="AP144" s="290">
        <f t="shared" si="73"/>
        <v>43094</v>
      </c>
      <c r="AQ144" s="269">
        <v>5</v>
      </c>
      <c r="AR144" s="290">
        <f t="shared" si="74"/>
        <v>43099</v>
      </c>
      <c r="AS144" s="269" t="str">
        <f t="shared" si="75"/>
        <v>ธ.ค.</v>
      </c>
      <c r="AT144" s="267">
        <f t="shared" si="76"/>
        <v>90</v>
      </c>
      <c r="AU144" s="166" t="str">
        <f t="shared" si="77"/>
        <v>2 เดือน 29 วัน</v>
      </c>
    </row>
    <row r="145" spans="1:47" s="78" customFormat="1" ht="21.75" customHeight="1" x14ac:dyDescent="0.25">
      <c r="A145" s="69" t="s">
        <v>480</v>
      </c>
      <c r="B145" s="54">
        <v>31</v>
      </c>
      <c r="C145" s="55" t="s">
        <v>59</v>
      </c>
      <c r="D145" s="56">
        <v>232500</v>
      </c>
      <c r="E145" s="55"/>
      <c r="F145" s="297">
        <v>43009</v>
      </c>
      <c r="G145" s="297">
        <v>43099</v>
      </c>
      <c r="H145" s="72" t="s">
        <v>29</v>
      </c>
      <c r="I145" s="72" t="s">
        <v>616</v>
      </c>
      <c r="J145" s="56"/>
      <c r="K145" s="72"/>
      <c r="L145" s="72" t="s">
        <v>31</v>
      </c>
      <c r="M145" s="55"/>
      <c r="N145" s="379" t="s">
        <v>633</v>
      </c>
      <c r="O145" s="379" t="s">
        <v>633</v>
      </c>
      <c r="P145" s="379" t="s">
        <v>633</v>
      </c>
      <c r="Q145" s="74"/>
      <c r="R145" s="74"/>
      <c r="S145" s="74"/>
      <c r="T145" s="74"/>
      <c r="U145" s="74"/>
      <c r="V145" s="74"/>
      <c r="W145" s="74"/>
      <c r="X145" s="75"/>
      <c r="Y145" s="75"/>
      <c r="Z145" s="79"/>
      <c r="AA145" s="380"/>
      <c r="AB145" s="380"/>
      <c r="AC145" s="380">
        <v>232500</v>
      </c>
      <c r="AD145" s="380"/>
      <c r="AE145" s="380"/>
      <c r="AF145" s="380"/>
      <c r="AG145" s="380"/>
      <c r="AH145" s="380"/>
      <c r="AI145" s="380"/>
      <c r="AJ145" s="380"/>
      <c r="AK145" s="380"/>
      <c r="AL145" s="380"/>
      <c r="AM145" s="275">
        <f t="shared" si="71"/>
        <v>90</v>
      </c>
      <c r="AN145" s="290">
        <f t="shared" si="72"/>
        <v>43099</v>
      </c>
      <c r="AO145" s="269">
        <v>-5</v>
      </c>
      <c r="AP145" s="290">
        <f t="shared" si="73"/>
        <v>43094</v>
      </c>
      <c r="AQ145" s="269">
        <v>5</v>
      </c>
      <c r="AR145" s="290">
        <f t="shared" si="74"/>
        <v>43099</v>
      </c>
      <c r="AS145" s="269" t="str">
        <f t="shared" si="75"/>
        <v>ธ.ค.</v>
      </c>
      <c r="AT145" s="267">
        <f t="shared" si="76"/>
        <v>90</v>
      </c>
      <c r="AU145" s="166" t="str">
        <f t="shared" si="77"/>
        <v>2 เดือน 29 วัน</v>
      </c>
    </row>
    <row r="146" spans="1:47" s="78" customFormat="1" ht="21.75" customHeight="1" x14ac:dyDescent="0.25">
      <c r="A146" s="69" t="s">
        <v>481</v>
      </c>
      <c r="B146" s="54">
        <v>3</v>
      </c>
      <c r="C146" s="55" t="s">
        <v>59</v>
      </c>
      <c r="D146" s="56">
        <v>72000</v>
      </c>
      <c r="E146" s="55"/>
      <c r="F146" s="297">
        <v>43009</v>
      </c>
      <c r="G146" s="297">
        <v>43099</v>
      </c>
      <c r="H146" s="72" t="s">
        <v>29</v>
      </c>
      <c r="I146" s="72" t="s">
        <v>616</v>
      </c>
      <c r="J146" s="56"/>
      <c r="K146" s="72"/>
      <c r="L146" s="72" t="s">
        <v>31</v>
      </c>
      <c r="M146" s="55"/>
      <c r="N146" s="379" t="s">
        <v>633</v>
      </c>
      <c r="O146" s="379" t="s">
        <v>633</v>
      </c>
      <c r="P146" s="379" t="s">
        <v>633</v>
      </c>
      <c r="Q146" s="74"/>
      <c r="R146" s="74"/>
      <c r="S146" s="74"/>
      <c r="T146" s="74"/>
      <c r="U146" s="74"/>
      <c r="V146" s="74"/>
      <c r="W146" s="74"/>
      <c r="X146" s="75"/>
      <c r="Y146" s="75"/>
      <c r="Z146" s="79"/>
      <c r="AA146" s="380"/>
      <c r="AB146" s="380"/>
      <c r="AC146" s="380">
        <v>72000</v>
      </c>
      <c r="AD146" s="380"/>
      <c r="AE146" s="380"/>
      <c r="AF146" s="380"/>
      <c r="AG146" s="380"/>
      <c r="AH146" s="380"/>
      <c r="AI146" s="380"/>
      <c r="AJ146" s="380"/>
      <c r="AK146" s="380"/>
      <c r="AL146" s="380"/>
      <c r="AM146" s="275">
        <f t="shared" si="71"/>
        <v>90</v>
      </c>
      <c r="AN146" s="290">
        <f t="shared" si="72"/>
        <v>43099</v>
      </c>
      <c r="AO146" s="269">
        <v>-5</v>
      </c>
      <c r="AP146" s="290">
        <f t="shared" si="73"/>
        <v>43094</v>
      </c>
      <c r="AQ146" s="269">
        <v>5</v>
      </c>
      <c r="AR146" s="290">
        <f t="shared" si="74"/>
        <v>43099</v>
      </c>
      <c r="AS146" s="269" t="str">
        <f t="shared" si="75"/>
        <v>ธ.ค.</v>
      </c>
      <c r="AT146" s="267">
        <f t="shared" si="76"/>
        <v>90</v>
      </c>
      <c r="AU146" s="166" t="str">
        <f t="shared" si="77"/>
        <v>2 เดือน 29 วัน</v>
      </c>
    </row>
    <row r="147" spans="1:47" s="78" customFormat="1" ht="21.75" customHeight="1" x14ac:dyDescent="0.25">
      <c r="A147" s="69" t="s">
        <v>482</v>
      </c>
      <c r="B147" s="54">
        <v>5</v>
      </c>
      <c r="C147" s="55" t="s">
        <v>157</v>
      </c>
      <c r="D147" s="56">
        <v>135000</v>
      </c>
      <c r="E147" s="55"/>
      <c r="F147" s="297">
        <v>43009</v>
      </c>
      <c r="G147" s="297">
        <v>43099</v>
      </c>
      <c r="H147" s="72" t="s">
        <v>29</v>
      </c>
      <c r="I147" s="72" t="s">
        <v>616</v>
      </c>
      <c r="J147" s="56"/>
      <c r="K147" s="72"/>
      <c r="L147" s="72" t="s">
        <v>31</v>
      </c>
      <c r="M147" s="55"/>
      <c r="N147" s="379" t="s">
        <v>633</v>
      </c>
      <c r="O147" s="379" t="s">
        <v>633</v>
      </c>
      <c r="P147" s="379" t="s">
        <v>633</v>
      </c>
      <c r="Q147" s="74"/>
      <c r="R147" s="74"/>
      <c r="S147" s="74"/>
      <c r="T147" s="74"/>
      <c r="U147" s="74"/>
      <c r="V147" s="74"/>
      <c r="W147" s="74"/>
      <c r="X147" s="75"/>
      <c r="Y147" s="75"/>
      <c r="Z147" s="79"/>
      <c r="AA147" s="380"/>
      <c r="AB147" s="380"/>
      <c r="AC147" s="380">
        <v>135000</v>
      </c>
      <c r="AD147" s="380"/>
      <c r="AE147" s="380"/>
      <c r="AF147" s="380"/>
      <c r="AG147" s="380"/>
      <c r="AH147" s="380"/>
      <c r="AI147" s="380"/>
      <c r="AJ147" s="380"/>
      <c r="AK147" s="380"/>
      <c r="AL147" s="380"/>
      <c r="AM147" s="275">
        <f t="shared" si="71"/>
        <v>90</v>
      </c>
      <c r="AN147" s="290">
        <f t="shared" si="72"/>
        <v>43099</v>
      </c>
      <c r="AO147" s="269">
        <v>-5</v>
      </c>
      <c r="AP147" s="290">
        <f t="shared" si="73"/>
        <v>43094</v>
      </c>
      <c r="AQ147" s="269">
        <v>5</v>
      </c>
      <c r="AR147" s="290">
        <f t="shared" si="74"/>
        <v>43099</v>
      </c>
      <c r="AS147" s="269" t="str">
        <f t="shared" si="75"/>
        <v>ธ.ค.</v>
      </c>
      <c r="AT147" s="267">
        <f t="shared" si="76"/>
        <v>90</v>
      </c>
      <c r="AU147" s="166" t="str">
        <f t="shared" si="77"/>
        <v>2 เดือน 29 วัน</v>
      </c>
    </row>
    <row r="148" spans="1:47" s="78" customFormat="1" ht="21.75" customHeight="1" x14ac:dyDescent="0.25">
      <c r="A148" s="69" t="s">
        <v>483</v>
      </c>
      <c r="B148" s="54">
        <v>1</v>
      </c>
      <c r="C148" s="55" t="s">
        <v>59</v>
      </c>
      <c r="D148" s="56">
        <v>18000</v>
      </c>
      <c r="E148" s="55"/>
      <c r="F148" s="297">
        <v>43009</v>
      </c>
      <c r="G148" s="297">
        <v>43099</v>
      </c>
      <c r="H148" s="72" t="s">
        <v>29</v>
      </c>
      <c r="I148" s="72" t="s">
        <v>616</v>
      </c>
      <c r="J148" s="56"/>
      <c r="K148" s="72"/>
      <c r="L148" s="72" t="s">
        <v>31</v>
      </c>
      <c r="M148" s="55"/>
      <c r="N148" s="379" t="s">
        <v>633</v>
      </c>
      <c r="O148" s="379" t="s">
        <v>633</v>
      </c>
      <c r="P148" s="379" t="s">
        <v>633</v>
      </c>
      <c r="Q148" s="74"/>
      <c r="R148" s="74"/>
      <c r="S148" s="74"/>
      <c r="T148" s="74"/>
      <c r="U148" s="74"/>
      <c r="V148" s="74"/>
      <c r="W148" s="74"/>
      <c r="X148" s="75"/>
      <c r="Y148" s="75"/>
      <c r="Z148" s="79"/>
      <c r="AA148" s="380"/>
      <c r="AB148" s="380"/>
      <c r="AC148" s="380">
        <v>18000</v>
      </c>
      <c r="AD148" s="380"/>
      <c r="AE148" s="380"/>
      <c r="AF148" s="380"/>
      <c r="AG148" s="380"/>
      <c r="AH148" s="380"/>
      <c r="AI148" s="380"/>
      <c r="AJ148" s="380"/>
      <c r="AK148" s="380"/>
      <c r="AL148" s="380"/>
      <c r="AM148" s="275">
        <f t="shared" si="71"/>
        <v>90</v>
      </c>
      <c r="AN148" s="290">
        <f t="shared" si="72"/>
        <v>43099</v>
      </c>
      <c r="AO148" s="269">
        <v>-5</v>
      </c>
      <c r="AP148" s="290">
        <f t="shared" si="73"/>
        <v>43094</v>
      </c>
      <c r="AQ148" s="269">
        <v>5</v>
      </c>
      <c r="AR148" s="290">
        <f t="shared" si="74"/>
        <v>43099</v>
      </c>
      <c r="AS148" s="269" t="str">
        <f t="shared" si="75"/>
        <v>ธ.ค.</v>
      </c>
      <c r="AT148" s="267">
        <f t="shared" si="76"/>
        <v>90</v>
      </c>
      <c r="AU148" s="166" t="str">
        <f t="shared" si="77"/>
        <v>2 เดือน 29 วัน</v>
      </c>
    </row>
    <row r="149" spans="1:47" s="78" customFormat="1" ht="21.75" customHeight="1" x14ac:dyDescent="0.25">
      <c r="A149" s="69" t="s">
        <v>484</v>
      </c>
      <c r="B149" s="54">
        <v>1</v>
      </c>
      <c r="C149" s="55" t="s">
        <v>59</v>
      </c>
      <c r="D149" s="56">
        <v>37000</v>
      </c>
      <c r="E149" s="55"/>
      <c r="F149" s="297">
        <v>43009</v>
      </c>
      <c r="G149" s="297">
        <v>43099</v>
      </c>
      <c r="H149" s="72" t="s">
        <v>29</v>
      </c>
      <c r="I149" s="72" t="s">
        <v>616</v>
      </c>
      <c r="J149" s="56"/>
      <c r="K149" s="72"/>
      <c r="L149" s="72" t="s">
        <v>31</v>
      </c>
      <c r="M149" s="55"/>
      <c r="N149" s="379" t="s">
        <v>633</v>
      </c>
      <c r="O149" s="379" t="s">
        <v>633</v>
      </c>
      <c r="P149" s="379" t="s">
        <v>633</v>
      </c>
      <c r="Q149" s="74"/>
      <c r="R149" s="74"/>
      <c r="S149" s="74"/>
      <c r="T149" s="74"/>
      <c r="U149" s="74"/>
      <c r="V149" s="74"/>
      <c r="W149" s="74"/>
      <c r="X149" s="75"/>
      <c r="Y149" s="75"/>
      <c r="Z149" s="79"/>
      <c r="AA149" s="380"/>
      <c r="AB149" s="380"/>
      <c r="AC149" s="380">
        <v>37000</v>
      </c>
      <c r="AD149" s="380"/>
      <c r="AE149" s="380"/>
      <c r="AF149" s="380"/>
      <c r="AG149" s="380"/>
      <c r="AH149" s="380"/>
      <c r="AI149" s="380"/>
      <c r="AJ149" s="380"/>
      <c r="AK149" s="380"/>
      <c r="AL149" s="380"/>
      <c r="AM149" s="275">
        <f t="shared" si="71"/>
        <v>90</v>
      </c>
      <c r="AN149" s="290">
        <f t="shared" si="72"/>
        <v>43099</v>
      </c>
      <c r="AO149" s="269">
        <v>-5</v>
      </c>
      <c r="AP149" s="290">
        <f t="shared" si="73"/>
        <v>43094</v>
      </c>
      <c r="AQ149" s="269">
        <v>5</v>
      </c>
      <c r="AR149" s="290">
        <f t="shared" si="74"/>
        <v>43099</v>
      </c>
      <c r="AS149" s="269" t="str">
        <f t="shared" si="75"/>
        <v>ธ.ค.</v>
      </c>
      <c r="AT149" s="267">
        <f t="shared" si="76"/>
        <v>90</v>
      </c>
      <c r="AU149" s="166" t="str">
        <f t="shared" si="77"/>
        <v>2 เดือน 29 วัน</v>
      </c>
    </row>
    <row r="150" spans="1:47" s="78" customFormat="1" ht="21.75" customHeight="1" x14ac:dyDescent="0.25">
      <c r="A150" s="69" t="s">
        <v>485</v>
      </c>
      <c r="B150" s="54">
        <v>3</v>
      </c>
      <c r="C150" s="55" t="s">
        <v>157</v>
      </c>
      <c r="D150" s="56">
        <v>66000</v>
      </c>
      <c r="E150" s="55"/>
      <c r="F150" s="297">
        <v>43009</v>
      </c>
      <c r="G150" s="297">
        <v>43099</v>
      </c>
      <c r="H150" s="72" t="s">
        <v>29</v>
      </c>
      <c r="I150" s="72" t="s">
        <v>616</v>
      </c>
      <c r="J150" s="56"/>
      <c r="K150" s="72"/>
      <c r="L150" s="72" t="s">
        <v>31</v>
      </c>
      <c r="M150" s="55"/>
      <c r="N150" s="379" t="s">
        <v>633</v>
      </c>
      <c r="O150" s="379" t="s">
        <v>633</v>
      </c>
      <c r="P150" s="379" t="s">
        <v>633</v>
      </c>
      <c r="Q150" s="74"/>
      <c r="R150" s="74"/>
      <c r="S150" s="74"/>
      <c r="T150" s="74"/>
      <c r="U150" s="74"/>
      <c r="V150" s="74"/>
      <c r="W150" s="74"/>
      <c r="X150" s="75"/>
      <c r="Y150" s="75"/>
      <c r="Z150" s="79"/>
      <c r="AA150" s="380"/>
      <c r="AB150" s="380"/>
      <c r="AC150" s="380">
        <v>66000</v>
      </c>
      <c r="AD150" s="380"/>
      <c r="AE150" s="380"/>
      <c r="AF150" s="380"/>
      <c r="AG150" s="380"/>
      <c r="AH150" s="380"/>
      <c r="AI150" s="380"/>
      <c r="AJ150" s="380"/>
      <c r="AK150" s="380"/>
      <c r="AL150" s="380"/>
      <c r="AM150" s="275">
        <f t="shared" si="71"/>
        <v>90</v>
      </c>
      <c r="AN150" s="290">
        <f t="shared" si="72"/>
        <v>43099</v>
      </c>
      <c r="AO150" s="269">
        <v>-5</v>
      </c>
      <c r="AP150" s="290">
        <f t="shared" si="73"/>
        <v>43094</v>
      </c>
      <c r="AQ150" s="269">
        <v>5</v>
      </c>
      <c r="AR150" s="290">
        <f t="shared" si="74"/>
        <v>43099</v>
      </c>
      <c r="AS150" s="269" t="str">
        <f t="shared" si="75"/>
        <v>ธ.ค.</v>
      </c>
      <c r="AT150" s="267">
        <f t="shared" si="76"/>
        <v>90</v>
      </c>
      <c r="AU150" s="166" t="str">
        <f t="shared" si="77"/>
        <v>2 เดือน 29 วัน</v>
      </c>
    </row>
    <row r="151" spans="1:47" s="78" customFormat="1" ht="21.75" customHeight="1" x14ac:dyDescent="0.25">
      <c r="A151" s="69" t="s">
        <v>486</v>
      </c>
      <c r="B151" s="54">
        <v>1</v>
      </c>
      <c r="C151" s="55" t="s">
        <v>59</v>
      </c>
      <c r="D151" s="56">
        <v>158000</v>
      </c>
      <c r="E151" s="55"/>
      <c r="F151" s="297">
        <v>43009</v>
      </c>
      <c r="G151" s="297">
        <v>43099</v>
      </c>
      <c r="H151" s="72" t="s">
        <v>29</v>
      </c>
      <c r="I151" s="72" t="s">
        <v>616</v>
      </c>
      <c r="J151" s="56"/>
      <c r="K151" s="72"/>
      <c r="L151" s="72" t="s">
        <v>31</v>
      </c>
      <c r="M151" s="55"/>
      <c r="N151" s="379" t="s">
        <v>633</v>
      </c>
      <c r="O151" s="379" t="s">
        <v>633</v>
      </c>
      <c r="P151" s="379" t="s">
        <v>633</v>
      </c>
      <c r="Q151" s="74"/>
      <c r="R151" s="74"/>
      <c r="S151" s="74"/>
      <c r="T151" s="74"/>
      <c r="U151" s="74"/>
      <c r="V151" s="74"/>
      <c r="W151" s="74"/>
      <c r="X151" s="75"/>
      <c r="Y151" s="75"/>
      <c r="Z151" s="79"/>
      <c r="AA151" s="380"/>
      <c r="AB151" s="380"/>
      <c r="AC151" s="380">
        <v>158000</v>
      </c>
      <c r="AD151" s="380"/>
      <c r="AE151" s="380"/>
      <c r="AF151" s="380"/>
      <c r="AG151" s="380"/>
      <c r="AH151" s="380"/>
      <c r="AI151" s="380"/>
      <c r="AJ151" s="380"/>
      <c r="AK151" s="380"/>
      <c r="AL151" s="380"/>
      <c r="AM151" s="275">
        <f t="shared" si="71"/>
        <v>90</v>
      </c>
      <c r="AN151" s="290">
        <f t="shared" si="72"/>
        <v>43099</v>
      </c>
      <c r="AO151" s="269">
        <v>-5</v>
      </c>
      <c r="AP151" s="290">
        <f t="shared" si="73"/>
        <v>43094</v>
      </c>
      <c r="AQ151" s="269">
        <v>5</v>
      </c>
      <c r="AR151" s="290">
        <f t="shared" si="74"/>
        <v>43099</v>
      </c>
      <c r="AS151" s="269" t="str">
        <f t="shared" si="75"/>
        <v>ธ.ค.</v>
      </c>
      <c r="AT151" s="267">
        <f t="shared" si="76"/>
        <v>90</v>
      </c>
      <c r="AU151" s="166" t="str">
        <f t="shared" si="77"/>
        <v>2 เดือน 29 วัน</v>
      </c>
    </row>
    <row r="152" spans="1:47" s="78" customFormat="1" ht="21.75" customHeight="1" x14ac:dyDescent="0.25">
      <c r="A152" s="69" t="s">
        <v>487</v>
      </c>
      <c r="B152" s="54">
        <v>2</v>
      </c>
      <c r="C152" s="55" t="s">
        <v>157</v>
      </c>
      <c r="D152" s="56">
        <v>55800</v>
      </c>
      <c r="E152" s="55"/>
      <c r="F152" s="297">
        <v>43009</v>
      </c>
      <c r="G152" s="297">
        <v>43099</v>
      </c>
      <c r="H152" s="72" t="s">
        <v>29</v>
      </c>
      <c r="I152" s="72" t="s">
        <v>616</v>
      </c>
      <c r="J152" s="56"/>
      <c r="K152" s="72"/>
      <c r="L152" s="72" t="s">
        <v>31</v>
      </c>
      <c r="M152" s="55"/>
      <c r="N152" s="379" t="s">
        <v>633</v>
      </c>
      <c r="O152" s="379" t="s">
        <v>633</v>
      </c>
      <c r="P152" s="379" t="s">
        <v>633</v>
      </c>
      <c r="Q152" s="74"/>
      <c r="R152" s="74"/>
      <c r="S152" s="74"/>
      <c r="T152" s="74"/>
      <c r="U152" s="74"/>
      <c r="V152" s="74"/>
      <c r="W152" s="74"/>
      <c r="X152" s="75"/>
      <c r="Y152" s="75"/>
      <c r="Z152" s="79"/>
      <c r="AA152" s="380"/>
      <c r="AB152" s="380"/>
      <c r="AC152" s="380">
        <v>55800</v>
      </c>
      <c r="AD152" s="380"/>
      <c r="AE152" s="380"/>
      <c r="AF152" s="380"/>
      <c r="AG152" s="380"/>
      <c r="AH152" s="380"/>
      <c r="AI152" s="380"/>
      <c r="AJ152" s="380"/>
      <c r="AK152" s="380"/>
      <c r="AL152" s="380"/>
      <c r="AM152" s="275">
        <f t="shared" si="71"/>
        <v>90</v>
      </c>
      <c r="AN152" s="290">
        <f t="shared" si="72"/>
        <v>43099</v>
      </c>
      <c r="AO152" s="269">
        <v>-5</v>
      </c>
      <c r="AP152" s="290">
        <f t="shared" si="73"/>
        <v>43094</v>
      </c>
      <c r="AQ152" s="269">
        <v>5</v>
      </c>
      <c r="AR152" s="290">
        <f t="shared" si="74"/>
        <v>43099</v>
      </c>
      <c r="AS152" s="269" t="str">
        <f t="shared" si="75"/>
        <v>ธ.ค.</v>
      </c>
      <c r="AT152" s="267">
        <f t="shared" si="76"/>
        <v>90</v>
      </c>
      <c r="AU152" s="166" t="str">
        <f t="shared" si="77"/>
        <v>2 เดือน 29 วัน</v>
      </c>
    </row>
    <row r="153" spans="1:47" s="78" customFormat="1" ht="21.75" customHeight="1" x14ac:dyDescent="0.25">
      <c r="A153" s="69" t="s">
        <v>488</v>
      </c>
      <c r="B153" s="54">
        <v>1</v>
      </c>
      <c r="C153" s="55" t="s">
        <v>59</v>
      </c>
      <c r="D153" s="56">
        <v>21000</v>
      </c>
      <c r="E153" s="55"/>
      <c r="F153" s="297">
        <v>43009</v>
      </c>
      <c r="G153" s="297">
        <v>43099</v>
      </c>
      <c r="H153" s="72" t="s">
        <v>29</v>
      </c>
      <c r="I153" s="72" t="s">
        <v>616</v>
      </c>
      <c r="J153" s="56"/>
      <c r="K153" s="72"/>
      <c r="L153" s="72" t="s">
        <v>31</v>
      </c>
      <c r="M153" s="55"/>
      <c r="N153" s="379" t="s">
        <v>633</v>
      </c>
      <c r="O153" s="379" t="s">
        <v>633</v>
      </c>
      <c r="P153" s="379" t="s">
        <v>633</v>
      </c>
      <c r="Q153" s="74"/>
      <c r="R153" s="74"/>
      <c r="S153" s="74"/>
      <c r="T153" s="74"/>
      <c r="U153" s="74"/>
      <c r="V153" s="74"/>
      <c r="W153" s="74"/>
      <c r="X153" s="75"/>
      <c r="Y153" s="75"/>
      <c r="Z153" s="79"/>
      <c r="AA153" s="380"/>
      <c r="AB153" s="380"/>
      <c r="AC153" s="380">
        <v>21000</v>
      </c>
      <c r="AD153" s="380"/>
      <c r="AE153" s="380"/>
      <c r="AF153" s="380"/>
      <c r="AG153" s="380"/>
      <c r="AH153" s="380"/>
      <c r="AI153" s="380"/>
      <c r="AJ153" s="380"/>
      <c r="AK153" s="380"/>
      <c r="AL153" s="380"/>
      <c r="AM153" s="275">
        <f t="shared" si="71"/>
        <v>90</v>
      </c>
      <c r="AN153" s="290">
        <f t="shared" si="72"/>
        <v>43099</v>
      </c>
      <c r="AO153" s="269">
        <v>-5</v>
      </c>
      <c r="AP153" s="290">
        <f t="shared" si="73"/>
        <v>43094</v>
      </c>
      <c r="AQ153" s="269">
        <v>5</v>
      </c>
      <c r="AR153" s="290">
        <f t="shared" si="74"/>
        <v>43099</v>
      </c>
      <c r="AS153" s="269" t="str">
        <f t="shared" si="75"/>
        <v>ธ.ค.</v>
      </c>
      <c r="AT153" s="267">
        <f t="shared" si="76"/>
        <v>90</v>
      </c>
      <c r="AU153" s="166" t="str">
        <f t="shared" si="77"/>
        <v>2 เดือน 29 วัน</v>
      </c>
    </row>
    <row r="154" spans="1:47" s="78" customFormat="1" ht="21.75" customHeight="1" x14ac:dyDescent="0.25">
      <c r="A154" s="69" t="s">
        <v>489</v>
      </c>
      <c r="B154" s="54">
        <v>1</v>
      </c>
      <c r="C154" s="55" t="s">
        <v>59</v>
      </c>
      <c r="D154" s="56">
        <v>27000</v>
      </c>
      <c r="E154" s="55"/>
      <c r="F154" s="297">
        <v>43009</v>
      </c>
      <c r="G154" s="297">
        <v>43099</v>
      </c>
      <c r="H154" s="72" t="s">
        <v>29</v>
      </c>
      <c r="I154" s="72" t="s">
        <v>616</v>
      </c>
      <c r="J154" s="56"/>
      <c r="K154" s="72"/>
      <c r="L154" s="72" t="s">
        <v>31</v>
      </c>
      <c r="M154" s="55"/>
      <c r="N154" s="379" t="s">
        <v>633</v>
      </c>
      <c r="O154" s="379" t="s">
        <v>633</v>
      </c>
      <c r="P154" s="379" t="s">
        <v>633</v>
      </c>
      <c r="Q154" s="74"/>
      <c r="R154" s="74"/>
      <c r="S154" s="74"/>
      <c r="T154" s="74"/>
      <c r="U154" s="74"/>
      <c r="V154" s="74"/>
      <c r="W154" s="74"/>
      <c r="X154" s="75"/>
      <c r="Y154" s="75"/>
      <c r="Z154" s="79"/>
      <c r="AA154" s="380"/>
      <c r="AB154" s="380"/>
      <c r="AC154" s="380">
        <v>27000</v>
      </c>
      <c r="AD154" s="380"/>
      <c r="AE154" s="380"/>
      <c r="AF154" s="380"/>
      <c r="AG154" s="380"/>
      <c r="AH154" s="380"/>
      <c r="AI154" s="380"/>
      <c r="AJ154" s="380"/>
      <c r="AK154" s="380"/>
      <c r="AL154" s="380"/>
      <c r="AM154" s="275">
        <f t="shared" si="71"/>
        <v>90</v>
      </c>
      <c r="AN154" s="290">
        <f t="shared" si="72"/>
        <v>43099</v>
      </c>
      <c r="AO154" s="269">
        <v>-5</v>
      </c>
      <c r="AP154" s="290">
        <f t="shared" si="73"/>
        <v>43094</v>
      </c>
      <c r="AQ154" s="269">
        <v>5</v>
      </c>
      <c r="AR154" s="290">
        <f t="shared" si="74"/>
        <v>43099</v>
      </c>
      <c r="AS154" s="269" t="str">
        <f t="shared" si="75"/>
        <v>ธ.ค.</v>
      </c>
      <c r="AT154" s="267">
        <f t="shared" si="76"/>
        <v>90</v>
      </c>
      <c r="AU154" s="166" t="str">
        <f t="shared" si="77"/>
        <v>2 เดือน 29 วัน</v>
      </c>
    </row>
    <row r="155" spans="1:47" s="78" customFormat="1" ht="21.75" customHeight="1" x14ac:dyDescent="0.25">
      <c r="A155" s="69" t="s">
        <v>490</v>
      </c>
      <c r="B155" s="54">
        <v>1</v>
      </c>
      <c r="C155" s="55" t="s">
        <v>157</v>
      </c>
      <c r="D155" s="56">
        <v>3600</v>
      </c>
      <c r="E155" s="55"/>
      <c r="F155" s="297">
        <v>43009</v>
      </c>
      <c r="G155" s="297">
        <v>43099</v>
      </c>
      <c r="H155" s="72" t="s">
        <v>29</v>
      </c>
      <c r="I155" s="72" t="s">
        <v>616</v>
      </c>
      <c r="J155" s="56"/>
      <c r="K155" s="72"/>
      <c r="L155" s="72" t="s">
        <v>31</v>
      </c>
      <c r="M155" s="55"/>
      <c r="N155" s="379" t="s">
        <v>633</v>
      </c>
      <c r="O155" s="379" t="s">
        <v>633</v>
      </c>
      <c r="P155" s="379" t="s">
        <v>633</v>
      </c>
      <c r="Q155" s="74"/>
      <c r="R155" s="74"/>
      <c r="S155" s="74"/>
      <c r="T155" s="74"/>
      <c r="U155" s="74"/>
      <c r="V155" s="74"/>
      <c r="W155" s="74"/>
      <c r="X155" s="75"/>
      <c r="Y155" s="75"/>
      <c r="Z155" s="79"/>
      <c r="AA155" s="380"/>
      <c r="AB155" s="380"/>
      <c r="AC155" s="380">
        <v>3600</v>
      </c>
      <c r="AD155" s="380"/>
      <c r="AE155" s="380"/>
      <c r="AF155" s="380"/>
      <c r="AG155" s="380"/>
      <c r="AH155" s="380"/>
      <c r="AI155" s="380"/>
      <c r="AJ155" s="380"/>
      <c r="AK155" s="380"/>
      <c r="AL155" s="380"/>
      <c r="AM155" s="275">
        <f t="shared" si="71"/>
        <v>90</v>
      </c>
      <c r="AN155" s="290">
        <f t="shared" si="72"/>
        <v>43099</v>
      </c>
      <c r="AO155" s="269">
        <v>-5</v>
      </c>
      <c r="AP155" s="290">
        <f t="shared" si="73"/>
        <v>43094</v>
      </c>
      <c r="AQ155" s="269">
        <v>5</v>
      </c>
      <c r="AR155" s="290">
        <f t="shared" si="74"/>
        <v>43099</v>
      </c>
      <c r="AS155" s="269" t="str">
        <f t="shared" si="75"/>
        <v>ธ.ค.</v>
      </c>
      <c r="AT155" s="267">
        <f t="shared" si="76"/>
        <v>90</v>
      </c>
      <c r="AU155" s="166" t="str">
        <f t="shared" si="77"/>
        <v>2 เดือน 29 วัน</v>
      </c>
    </row>
    <row r="156" spans="1:47" s="78" customFormat="1" ht="21.75" customHeight="1" x14ac:dyDescent="0.25">
      <c r="A156" s="69" t="s">
        <v>491</v>
      </c>
      <c r="B156" s="54">
        <v>1</v>
      </c>
      <c r="C156" s="55" t="s">
        <v>59</v>
      </c>
      <c r="D156" s="56">
        <v>38000</v>
      </c>
      <c r="E156" s="55"/>
      <c r="F156" s="297">
        <v>43009</v>
      </c>
      <c r="G156" s="297">
        <v>43099</v>
      </c>
      <c r="H156" s="72" t="s">
        <v>29</v>
      </c>
      <c r="I156" s="72" t="s">
        <v>616</v>
      </c>
      <c r="J156" s="56"/>
      <c r="K156" s="72"/>
      <c r="L156" s="72" t="s">
        <v>31</v>
      </c>
      <c r="M156" s="55"/>
      <c r="N156" s="379" t="s">
        <v>633</v>
      </c>
      <c r="O156" s="379" t="s">
        <v>633</v>
      </c>
      <c r="P156" s="379" t="s">
        <v>633</v>
      </c>
      <c r="Q156" s="74"/>
      <c r="R156" s="74"/>
      <c r="S156" s="74"/>
      <c r="T156" s="74"/>
      <c r="U156" s="74"/>
      <c r="V156" s="74"/>
      <c r="W156" s="74"/>
      <c r="X156" s="75"/>
      <c r="Y156" s="75"/>
      <c r="Z156" s="79"/>
      <c r="AA156" s="380"/>
      <c r="AB156" s="380"/>
      <c r="AC156" s="380">
        <v>38000</v>
      </c>
      <c r="AD156" s="380"/>
      <c r="AE156" s="380"/>
      <c r="AF156" s="380"/>
      <c r="AG156" s="380"/>
      <c r="AH156" s="380"/>
      <c r="AI156" s="380"/>
      <c r="AJ156" s="380"/>
      <c r="AK156" s="380"/>
      <c r="AL156" s="380"/>
      <c r="AM156" s="275">
        <f t="shared" si="71"/>
        <v>90</v>
      </c>
      <c r="AN156" s="290">
        <f t="shared" si="72"/>
        <v>43099</v>
      </c>
      <c r="AO156" s="269">
        <v>-5</v>
      </c>
      <c r="AP156" s="290">
        <f t="shared" si="73"/>
        <v>43094</v>
      </c>
      <c r="AQ156" s="269">
        <v>5</v>
      </c>
      <c r="AR156" s="290">
        <f t="shared" si="74"/>
        <v>43099</v>
      </c>
      <c r="AS156" s="269" t="str">
        <f t="shared" si="75"/>
        <v>ธ.ค.</v>
      </c>
      <c r="AT156" s="267">
        <f t="shared" si="76"/>
        <v>90</v>
      </c>
      <c r="AU156" s="166" t="str">
        <f t="shared" si="77"/>
        <v>2 เดือน 29 วัน</v>
      </c>
    </row>
    <row r="157" spans="1:47" s="78" customFormat="1" ht="21.75" customHeight="1" x14ac:dyDescent="0.25">
      <c r="A157" s="69" t="s">
        <v>492</v>
      </c>
      <c r="B157" s="54">
        <v>1</v>
      </c>
      <c r="C157" s="55" t="s">
        <v>157</v>
      </c>
      <c r="D157" s="56">
        <v>67500</v>
      </c>
      <c r="E157" s="55"/>
      <c r="F157" s="297">
        <v>43009</v>
      </c>
      <c r="G157" s="297">
        <v>43099</v>
      </c>
      <c r="H157" s="72" t="s">
        <v>29</v>
      </c>
      <c r="I157" s="72" t="s">
        <v>616</v>
      </c>
      <c r="J157" s="56"/>
      <c r="K157" s="72"/>
      <c r="L157" s="72" t="s">
        <v>31</v>
      </c>
      <c r="M157" s="55"/>
      <c r="N157" s="379" t="s">
        <v>633</v>
      </c>
      <c r="O157" s="379" t="s">
        <v>633</v>
      </c>
      <c r="P157" s="379" t="s">
        <v>633</v>
      </c>
      <c r="Q157" s="74"/>
      <c r="R157" s="74"/>
      <c r="S157" s="74"/>
      <c r="T157" s="74"/>
      <c r="U157" s="74"/>
      <c r="V157" s="74"/>
      <c r="W157" s="74"/>
      <c r="X157" s="75"/>
      <c r="Y157" s="75"/>
      <c r="Z157" s="79"/>
      <c r="AA157" s="380"/>
      <c r="AB157" s="380"/>
      <c r="AC157" s="380">
        <v>67500</v>
      </c>
      <c r="AD157" s="380"/>
      <c r="AE157" s="380"/>
      <c r="AF157" s="380"/>
      <c r="AG157" s="380"/>
      <c r="AH157" s="380"/>
      <c r="AI157" s="380"/>
      <c r="AJ157" s="380"/>
      <c r="AK157" s="380"/>
      <c r="AL157" s="380"/>
      <c r="AM157" s="275">
        <f t="shared" si="71"/>
        <v>90</v>
      </c>
      <c r="AN157" s="290">
        <f t="shared" si="72"/>
        <v>43099</v>
      </c>
      <c r="AO157" s="269">
        <v>-5</v>
      </c>
      <c r="AP157" s="290">
        <f t="shared" si="73"/>
        <v>43094</v>
      </c>
      <c r="AQ157" s="269">
        <v>5</v>
      </c>
      <c r="AR157" s="290">
        <f t="shared" si="74"/>
        <v>43099</v>
      </c>
      <c r="AS157" s="269" t="str">
        <f t="shared" si="75"/>
        <v>ธ.ค.</v>
      </c>
      <c r="AT157" s="267">
        <f t="shared" si="76"/>
        <v>90</v>
      </c>
      <c r="AU157" s="166" t="str">
        <f t="shared" si="77"/>
        <v>2 เดือน 29 วัน</v>
      </c>
    </row>
    <row r="158" spans="1:47" s="78" customFormat="1" ht="21.75" customHeight="1" x14ac:dyDescent="0.25">
      <c r="A158" s="69" t="s">
        <v>493</v>
      </c>
      <c r="B158" s="54">
        <v>1</v>
      </c>
      <c r="C158" s="55" t="s">
        <v>59</v>
      </c>
      <c r="D158" s="56">
        <v>884100</v>
      </c>
      <c r="E158" s="55"/>
      <c r="F158" s="297">
        <v>43009</v>
      </c>
      <c r="G158" s="297">
        <v>43099</v>
      </c>
      <c r="H158" s="72" t="s">
        <v>29</v>
      </c>
      <c r="I158" s="72" t="s">
        <v>616</v>
      </c>
      <c r="J158" s="56"/>
      <c r="K158" s="72"/>
      <c r="L158" s="72" t="s">
        <v>31</v>
      </c>
      <c r="M158" s="55"/>
      <c r="N158" s="379" t="s">
        <v>633</v>
      </c>
      <c r="O158" s="379" t="s">
        <v>633</v>
      </c>
      <c r="P158" s="379" t="s">
        <v>633</v>
      </c>
      <c r="Q158" s="74"/>
      <c r="R158" s="74"/>
      <c r="S158" s="74"/>
      <c r="T158" s="74"/>
      <c r="U158" s="74"/>
      <c r="V158" s="74"/>
      <c r="W158" s="74"/>
      <c r="X158" s="75"/>
      <c r="Y158" s="75"/>
      <c r="Z158" s="79"/>
      <c r="AA158" s="380"/>
      <c r="AB158" s="380"/>
      <c r="AC158" s="380">
        <v>884100</v>
      </c>
      <c r="AD158" s="380"/>
      <c r="AE158" s="380"/>
      <c r="AF158" s="380"/>
      <c r="AG158" s="380"/>
      <c r="AH158" s="380"/>
      <c r="AI158" s="380"/>
      <c r="AJ158" s="380"/>
      <c r="AK158" s="380"/>
      <c r="AL158" s="380"/>
      <c r="AM158" s="275">
        <f t="shared" si="71"/>
        <v>90</v>
      </c>
      <c r="AN158" s="290">
        <f t="shared" si="72"/>
        <v>43099</v>
      </c>
      <c r="AO158" s="269">
        <v>-5</v>
      </c>
      <c r="AP158" s="290">
        <f t="shared" si="73"/>
        <v>43094</v>
      </c>
      <c r="AQ158" s="269">
        <v>5</v>
      </c>
      <c r="AR158" s="290">
        <f t="shared" si="74"/>
        <v>43099</v>
      </c>
      <c r="AS158" s="269" t="str">
        <f t="shared" si="75"/>
        <v>ธ.ค.</v>
      </c>
      <c r="AT158" s="267">
        <f t="shared" si="76"/>
        <v>90</v>
      </c>
      <c r="AU158" s="166" t="str">
        <f t="shared" si="77"/>
        <v>2 เดือน 29 วัน</v>
      </c>
    </row>
    <row r="159" spans="1:47" s="78" customFormat="1" ht="21.75" customHeight="1" x14ac:dyDescent="0.25">
      <c r="A159" s="69" t="s">
        <v>494</v>
      </c>
      <c r="B159" s="54">
        <v>1</v>
      </c>
      <c r="C159" s="55" t="s">
        <v>59</v>
      </c>
      <c r="D159" s="56">
        <v>15000</v>
      </c>
      <c r="E159" s="55"/>
      <c r="F159" s="297">
        <v>43009</v>
      </c>
      <c r="G159" s="297">
        <v>43099</v>
      </c>
      <c r="H159" s="72" t="s">
        <v>29</v>
      </c>
      <c r="I159" s="72" t="s">
        <v>616</v>
      </c>
      <c r="J159" s="56"/>
      <c r="K159" s="72"/>
      <c r="L159" s="72" t="s">
        <v>31</v>
      </c>
      <c r="M159" s="55"/>
      <c r="N159" s="379" t="s">
        <v>633</v>
      </c>
      <c r="O159" s="379" t="s">
        <v>633</v>
      </c>
      <c r="P159" s="379" t="s">
        <v>633</v>
      </c>
      <c r="Q159" s="74"/>
      <c r="R159" s="74"/>
      <c r="S159" s="74"/>
      <c r="T159" s="74"/>
      <c r="U159" s="74"/>
      <c r="V159" s="74"/>
      <c r="W159" s="74"/>
      <c r="X159" s="75"/>
      <c r="Y159" s="75"/>
      <c r="Z159" s="79"/>
      <c r="AA159" s="380"/>
      <c r="AB159" s="380"/>
      <c r="AC159" s="380">
        <v>15000</v>
      </c>
      <c r="AD159" s="380"/>
      <c r="AE159" s="380"/>
      <c r="AF159" s="380"/>
      <c r="AG159" s="380"/>
      <c r="AH159" s="380"/>
      <c r="AI159" s="380"/>
      <c r="AJ159" s="380"/>
      <c r="AK159" s="380"/>
      <c r="AL159" s="380"/>
      <c r="AM159" s="275">
        <f t="shared" si="71"/>
        <v>90</v>
      </c>
      <c r="AN159" s="290">
        <f t="shared" si="72"/>
        <v>43099</v>
      </c>
      <c r="AO159" s="269">
        <v>-5</v>
      </c>
      <c r="AP159" s="290">
        <f t="shared" si="73"/>
        <v>43094</v>
      </c>
      <c r="AQ159" s="269">
        <v>5</v>
      </c>
      <c r="AR159" s="290">
        <f t="shared" si="74"/>
        <v>43099</v>
      </c>
      <c r="AS159" s="269" t="str">
        <f t="shared" si="75"/>
        <v>ธ.ค.</v>
      </c>
      <c r="AT159" s="267">
        <f t="shared" si="76"/>
        <v>90</v>
      </c>
      <c r="AU159" s="166" t="str">
        <f t="shared" si="77"/>
        <v>2 เดือน 29 วัน</v>
      </c>
    </row>
    <row r="160" spans="1:47" s="78" customFormat="1" ht="21.75" customHeight="1" x14ac:dyDescent="0.25">
      <c r="A160" s="69" t="s">
        <v>495</v>
      </c>
      <c r="B160" s="54">
        <v>3</v>
      </c>
      <c r="C160" s="55" t="s">
        <v>59</v>
      </c>
      <c r="D160" s="56">
        <v>81000</v>
      </c>
      <c r="E160" s="55"/>
      <c r="F160" s="297">
        <v>43009</v>
      </c>
      <c r="G160" s="297">
        <v>43099</v>
      </c>
      <c r="H160" s="72" t="s">
        <v>29</v>
      </c>
      <c r="I160" s="72" t="s">
        <v>616</v>
      </c>
      <c r="J160" s="56"/>
      <c r="K160" s="72"/>
      <c r="L160" s="72" t="s">
        <v>31</v>
      </c>
      <c r="M160" s="55"/>
      <c r="N160" s="379" t="s">
        <v>633</v>
      </c>
      <c r="O160" s="379" t="s">
        <v>633</v>
      </c>
      <c r="P160" s="379" t="s">
        <v>633</v>
      </c>
      <c r="Q160" s="74"/>
      <c r="R160" s="74"/>
      <c r="S160" s="74"/>
      <c r="T160" s="74"/>
      <c r="U160" s="74"/>
      <c r="V160" s="74"/>
      <c r="W160" s="74"/>
      <c r="X160" s="75"/>
      <c r="Y160" s="75"/>
      <c r="Z160" s="79"/>
      <c r="AA160" s="380"/>
      <c r="AB160" s="380"/>
      <c r="AC160" s="380">
        <v>81000</v>
      </c>
      <c r="AD160" s="380"/>
      <c r="AE160" s="380"/>
      <c r="AF160" s="380"/>
      <c r="AG160" s="380"/>
      <c r="AH160" s="380"/>
      <c r="AI160" s="380"/>
      <c r="AJ160" s="380"/>
      <c r="AK160" s="380"/>
      <c r="AL160" s="380"/>
      <c r="AM160" s="275">
        <f t="shared" si="71"/>
        <v>90</v>
      </c>
      <c r="AN160" s="290">
        <f t="shared" si="72"/>
        <v>43099</v>
      </c>
      <c r="AO160" s="269">
        <v>-5</v>
      </c>
      <c r="AP160" s="290">
        <f t="shared" si="73"/>
        <v>43094</v>
      </c>
      <c r="AQ160" s="269">
        <v>5</v>
      </c>
      <c r="AR160" s="290">
        <f t="shared" si="74"/>
        <v>43099</v>
      </c>
      <c r="AS160" s="269" t="str">
        <f t="shared" si="75"/>
        <v>ธ.ค.</v>
      </c>
      <c r="AT160" s="267">
        <f t="shared" si="76"/>
        <v>90</v>
      </c>
      <c r="AU160" s="166" t="str">
        <f t="shared" si="77"/>
        <v>2 เดือน 29 วัน</v>
      </c>
    </row>
    <row r="161" spans="1:47" s="78" customFormat="1" ht="21.75" customHeight="1" x14ac:dyDescent="0.25">
      <c r="A161" s="69" t="s">
        <v>496</v>
      </c>
      <c r="B161" s="54">
        <v>1</v>
      </c>
      <c r="C161" s="55" t="s">
        <v>157</v>
      </c>
      <c r="D161" s="56">
        <v>40500</v>
      </c>
      <c r="E161" s="55"/>
      <c r="F161" s="297">
        <v>43009</v>
      </c>
      <c r="G161" s="297">
        <v>43099</v>
      </c>
      <c r="H161" s="72" t="s">
        <v>29</v>
      </c>
      <c r="I161" s="72" t="s">
        <v>616</v>
      </c>
      <c r="J161" s="56"/>
      <c r="K161" s="72"/>
      <c r="L161" s="72" t="s">
        <v>31</v>
      </c>
      <c r="M161" s="55"/>
      <c r="N161" s="379" t="s">
        <v>633</v>
      </c>
      <c r="O161" s="379" t="s">
        <v>633</v>
      </c>
      <c r="P161" s="379" t="s">
        <v>633</v>
      </c>
      <c r="Q161" s="74"/>
      <c r="R161" s="74"/>
      <c r="S161" s="74"/>
      <c r="T161" s="74"/>
      <c r="U161" s="74"/>
      <c r="V161" s="74"/>
      <c r="W161" s="74"/>
      <c r="X161" s="75"/>
      <c r="Y161" s="75"/>
      <c r="Z161" s="79"/>
      <c r="AA161" s="380"/>
      <c r="AB161" s="380"/>
      <c r="AC161" s="380">
        <v>40500</v>
      </c>
      <c r="AD161" s="380"/>
      <c r="AE161" s="380"/>
      <c r="AF161" s="380"/>
      <c r="AG161" s="380"/>
      <c r="AH161" s="380"/>
      <c r="AI161" s="380"/>
      <c r="AJ161" s="380"/>
      <c r="AK161" s="380"/>
      <c r="AL161" s="380"/>
      <c r="AM161" s="275">
        <f t="shared" si="71"/>
        <v>90</v>
      </c>
      <c r="AN161" s="290">
        <f t="shared" si="72"/>
        <v>43099</v>
      </c>
      <c r="AO161" s="269">
        <v>-5</v>
      </c>
      <c r="AP161" s="290">
        <f t="shared" si="73"/>
        <v>43094</v>
      </c>
      <c r="AQ161" s="269">
        <v>5</v>
      </c>
      <c r="AR161" s="290">
        <f t="shared" si="74"/>
        <v>43099</v>
      </c>
      <c r="AS161" s="269" t="str">
        <f t="shared" si="75"/>
        <v>ธ.ค.</v>
      </c>
      <c r="AT161" s="267">
        <f t="shared" si="76"/>
        <v>90</v>
      </c>
      <c r="AU161" s="166" t="str">
        <f t="shared" si="77"/>
        <v>2 เดือน 29 วัน</v>
      </c>
    </row>
    <row r="162" spans="1:47" s="78" customFormat="1" ht="21.75" customHeight="1" x14ac:dyDescent="0.25">
      <c r="A162" s="69" t="s">
        <v>497</v>
      </c>
      <c r="B162" s="54">
        <v>2</v>
      </c>
      <c r="C162" s="55" t="s">
        <v>59</v>
      </c>
      <c r="D162" s="56">
        <v>10000</v>
      </c>
      <c r="E162" s="55"/>
      <c r="F162" s="297">
        <v>43009</v>
      </c>
      <c r="G162" s="297">
        <v>43099</v>
      </c>
      <c r="H162" s="72" t="s">
        <v>29</v>
      </c>
      <c r="I162" s="72" t="s">
        <v>616</v>
      </c>
      <c r="J162" s="56"/>
      <c r="K162" s="72"/>
      <c r="L162" s="72" t="s">
        <v>31</v>
      </c>
      <c r="M162" s="55"/>
      <c r="N162" s="379" t="s">
        <v>633</v>
      </c>
      <c r="O162" s="379" t="s">
        <v>633</v>
      </c>
      <c r="P162" s="379" t="s">
        <v>633</v>
      </c>
      <c r="Q162" s="74"/>
      <c r="R162" s="74"/>
      <c r="S162" s="74"/>
      <c r="T162" s="74"/>
      <c r="U162" s="74"/>
      <c r="V162" s="74"/>
      <c r="W162" s="74"/>
      <c r="X162" s="75"/>
      <c r="Y162" s="75"/>
      <c r="Z162" s="79"/>
      <c r="AA162" s="380"/>
      <c r="AB162" s="380"/>
      <c r="AC162" s="380">
        <v>10000</v>
      </c>
      <c r="AD162" s="380"/>
      <c r="AE162" s="380"/>
      <c r="AF162" s="380"/>
      <c r="AG162" s="380"/>
      <c r="AH162" s="380"/>
      <c r="AI162" s="380"/>
      <c r="AJ162" s="380"/>
      <c r="AK162" s="380"/>
      <c r="AL162" s="380"/>
      <c r="AM162" s="275">
        <f t="shared" si="71"/>
        <v>90</v>
      </c>
      <c r="AN162" s="290">
        <f t="shared" si="72"/>
        <v>43099</v>
      </c>
      <c r="AO162" s="269">
        <v>-5</v>
      </c>
      <c r="AP162" s="290">
        <f t="shared" si="73"/>
        <v>43094</v>
      </c>
      <c r="AQ162" s="269">
        <v>5</v>
      </c>
      <c r="AR162" s="290">
        <f t="shared" si="74"/>
        <v>43099</v>
      </c>
      <c r="AS162" s="269" t="str">
        <f t="shared" si="75"/>
        <v>ธ.ค.</v>
      </c>
      <c r="AT162" s="267">
        <f t="shared" si="76"/>
        <v>90</v>
      </c>
      <c r="AU162" s="166" t="str">
        <f t="shared" si="77"/>
        <v>2 เดือน 29 วัน</v>
      </c>
    </row>
    <row r="163" spans="1:47" s="78" customFormat="1" ht="21.75" customHeight="1" x14ac:dyDescent="0.25">
      <c r="A163" s="69" t="s">
        <v>498</v>
      </c>
      <c r="B163" s="54">
        <v>1</v>
      </c>
      <c r="C163" s="55" t="s">
        <v>59</v>
      </c>
      <c r="D163" s="56">
        <v>10800</v>
      </c>
      <c r="E163" s="55"/>
      <c r="F163" s="297">
        <v>43009</v>
      </c>
      <c r="G163" s="297">
        <v>43099</v>
      </c>
      <c r="H163" s="72" t="s">
        <v>29</v>
      </c>
      <c r="I163" s="72" t="s">
        <v>616</v>
      </c>
      <c r="J163" s="56"/>
      <c r="K163" s="72"/>
      <c r="L163" s="72" t="s">
        <v>31</v>
      </c>
      <c r="M163" s="55"/>
      <c r="N163" s="379" t="s">
        <v>633</v>
      </c>
      <c r="O163" s="379" t="s">
        <v>633</v>
      </c>
      <c r="P163" s="379" t="s">
        <v>633</v>
      </c>
      <c r="Q163" s="74"/>
      <c r="R163" s="74"/>
      <c r="S163" s="74"/>
      <c r="T163" s="74"/>
      <c r="U163" s="74"/>
      <c r="V163" s="74"/>
      <c r="W163" s="74"/>
      <c r="X163" s="75"/>
      <c r="Y163" s="75"/>
      <c r="Z163" s="79"/>
      <c r="AA163" s="380"/>
      <c r="AB163" s="380"/>
      <c r="AC163" s="380">
        <v>10800</v>
      </c>
      <c r="AD163" s="380"/>
      <c r="AE163" s="380"/>
      <c r="AF163" s="380"/>
      <c r="AG163" s="380"/>
      <c r="AH163" s="380"/>
      <c r="AI163" s="380"/>
      <c r="AJ163" s="380"/>
      <c r="AK163" s="380"/>
      <c r="AL163" s="380"/>
      <c r="AM163" s="275">
        <f t="shared" si="71"/>
        <v>90</v>
      </c>
      <c r="AN163" s="290">
        <f t="shared" si="72"/>
        <v>43099</v>
      </c>
      <c r="AO163" s="269">
        <v>-5</v>
      </c>
      <c r="AP163" s="290">
        <f t="shared" si="73"/>
        <v>43094</v>
      </c>
      <c r="AQ163" s="269">
        <v>5</v>
      </c>
      <c r="AR163" s="290">
        <f t="shared" si="74"/>
        <v>43099</v>
      </c>
      <c r="AS163" s="269" t="str">
        <f t="shared" si="75"/>
        <v>ธ.ค.</v>
      </c>
      <c r="AT163" s="267">
        <f t="shared" si="76"/>
        <v>90</v>
      </c>
      <c r="AU163" s="166" t="str">
        <f t="shared" si="77"/>
        <v>2 เดือน 29 วัน</v>
      </c>
    </row>
    <row r="164" spans="1:47" s="78" customFormat="1" ht="21.75" customHeight="1" x14ac:dyDescent="0.25">
      <c r="A164" s="69" t="s">
        <v>499</v>
      </c>
      <c r="B164" s="54">
        <v>1</v>
      </c>
      <c r="C164" s="55" t="s">
        <v>59</v>
      </c>
      <c r="D164" s="56">
        <v>37500</v>
      </c>
      <c r="E164" s="55"/>
      <c r="F164" s="297">
        <v>43009</v>
      </c>
      <c r="G164" s="297">
        <v>43099</v>
      </c>
      <c r="H164" s="72" t="s">
        <v>29</v>
      </c>
      <c r="I164" s="72" t="s">
        <v>616</v>
      </c>
      <c r="J164" s="56"/>
      <c r="K164" s="72"/>
      <c r="L164" s="72" t="s">
        <v>31</v>
      </c>
      <c r="M164" s="55"/>
      <c r="N164" s="379" t="s">
        <v>633</v>
      </c>
      <c r="O164" s="379" t="s">
        <v>633</v>
      </c>
      <c r="P164" s="379" t="s">
        <v>633</v>
      </c>
      <c r="Q164" s="74"/>
      <c r="R164" s="74"/>
      <c r="S164" s="74"/>
      <c r="T164" s="74"/>
      <c r="U164" s="74"/>
      <c r="V164" s="74"/>
      <c r="W164" s="74"/>
      <c r="X164" s="75"/>
      <c r="Y164" s="75"/>
      <c r="Z164" s="79"/>
      <c r="AA164" s="380"/>
      <c r="AB164" s="380"/>
      <c r="AC164" s="380">
        <v>37500</v>
      </c>
      <c r="AD164" s="380"/>
      <c r="AE164" s="380"/>
      <c r="AF164" s="380"/>
      <c r="AG164" s="380"/>
      <c r="AH164" s="380"/>
      <c r="AI164" s="380"/>
      <c r="AJ164" s="380"/>
      <c r="AK164" s="380"/>
      <c r="AL164" s="380"/>
      <c r="AM164" s="275">
        <f t="shared" si="71"/>
        <v>90</v>
      </c>
      <c r="AN164" s="290">
        <f t="shared" si="72"/>
        <v>43099</v>
      </c>
      <c r="AO164" s="269">
        <v>-5</v>
      </c>
      <c r="AP164" s="290">
        <f t="shared" si="73"/>
        <v>43094</v>
      </c>
      <c r="AQ164" s="269">
        <v>5</v>
      </c>
      <c r="AR164" s="290">
        <f t="shared" si="74"/>
        <v>43099</v>
      </c>
      <c r="AS164" s="269" t="str">
        <f t="shared" si="75"/>
        <v>ธ.ค.</v>
      </c>
      <c r="AT164" s="267">
        <f t="shared" si="76"/>
        <v>90</v>
      </c>
      <c r="AU164" s="166" t="str">
        <f t="shared" si="77"/>
        <v>2 เดือน 29 วัน</v>
      </c>
    </row>
    <row r="165" spans="1:47" s="78" customFormat="1" ht="21.75" customHeight="1" x14ac:dyDescent="0.25">
      <c r="A165" s="69" t="s">
        <v>500</v>
      </c>
      <c r="B165" s="54">
        <v>3</v>
      </c>
      <c r="C165" s="55" t="s">
        <v>59</v>
      </c>
      <c r="D165" s="56">
        <v>72000</v>
      </c>
      <c r="E165" s="55"/>
      <c r="F165" s="297">
        <v>43009</v>
      </c>
      <c r="G165" s="297">
        <v>43099</v>
      </c>
      <c r="H165" s="72" t="s">
        <v>29</v>
      </c>
      <c r="I165" s="72" t="s">
        <v>616</v>
      </c>
      <c r="J165" s="56"/>
      <c r="K165" s="72"/>
      <c r="L165" s="72" t="s">
        <v>31</v>
      </c>
      <c r="M165" s="55"/>
      <c r="N165" s="379" t="s">
        <v>633</v>
      </c>
      <c r="O165" s="379" t="s">
        <v>633</v>
      </c>
      <c r="P165" s="379" t="s">
        <v>633</v>
      </c>
      <c r="Q165" s="74"/>
      <c r="R165" s="74"/>
      <c r="S165" s="74"/>
      <c r="T165" s="74"/>
      <c r="U165" s="74"/>
      <c r="V165" s="74"/>
      <c r="W165" s="74"/>
      <c r="X165" s="75"/>
      <c r="Y165" s="75"/>
      <c r="Z165" s="79"/>
      <c r="AA165" s="380"/>
      <c r="AB165" s="380"/>
      <c r="AC165" s="380">
        <v>72000</v>
      </c>
      <c r="AD165" s="380"/>
      <c r="AE165" s="380"/>
      <c r="AF165" s="380"/>
      <c r="AG165" s="380"/>
      <c r="AH165" s="380"/>
      <c r="AI165" s="380"/>
      <c r="AJ165" s="380"/>
      <c r="AK165" s="380"/>
      <c r="AL165" s="380"/>
      <c r="AM165" s="275">
        <f t="shared" si="71"/>
        <v>90</v>
      </c>
      <c r="AN165" s="290">
        <f t="shared" si="72"/>
        <v>43099</v>
      </c>
      <c r="AO165" s="269">
        <v>-5</v>
      </c>
      <c r="AP165" s="290">
        <f t="shared" si="73"/>
        <v>43094</v>
      </c>
      <c r="AQ165" s="269">
        <v>5</v>
      </c>
      <c r="AR165" s="290">
        <f t="shared" si="74"/>
        <v>43099</v>
      </c>
      <c r="AS165" s="269" t="str">
        <f t="shared" si="75"/>
        <v>ธ.ค.</v>
      </c>
      <c r="AT165" s="267">
        <f t="shared" si="76"/>
        <v>90</v>
      </c>
      <c r="AU165" s="166" t="str">
        <f t="shared" si="77"/>
        <v>2 เดือน 29 วัน</v>
      </c>
    </row>
    <row r="166" spans="1:47" s="78" customFormat="1" ht="21.75" customHeight="1" x14ac:dyDescent="0.25">
      <c r="A166" s="69" t="s">
        <v>501</v>
      </c>
      <c r="B166" s="54">
        <v>1</v>
      </c>
      <c r="C166" s="55" t="s">
        <v>59</v>
      </c>
      <c r="D166" s="56">
        <v>58500</v>
      </c>
      <c r="E166" s="55"/>
      <c r="F166" s="297">
        <v>43009</v>
      </c>
      <c r="G166" s="297">
        <v>43099</v>
      </c>
      <c r="H166" s="72" t="s">
        <v>29</v>
      </c>
      <c r="I166" s="72" t="s">
        <v>616</v>
      </c>
      <c r="J166" s="56"/>
      <c r="K166" s="72"/>
      <c r="L166" s="72" t="s">
        <v>31</v>
      </c>
      <c r="M166" s="55"/>
      <c r="N166" s="379" t="s">
        <v>633</v>
      </c>
      <c r="O166" s="379" t="s">
        <v>633</v>
      </c>
      <c r="P166" s="379" t="s">
        <v>633</v>
      </c>
      <c r="Q166" s="74"/>
      <c r="R166" s="74"/>
      <c r="S166" s="74"/>
      <c r="T166" s="74"/>
      <c r="U166" s="74"/>
      <c r="V166" s="74"/>
      <c r="W166" s="74"/>
      <c r="X166" s="75"/>
      <c r="Y166" s="75"/>
      <c r="Z166" s="79"/>
      <c r="AA166" s="380"/>
      <c r="AB166" s="380"/>
      <c r="AC166" s="380">
        <v>58500</v>
      </c>
      <c r="AD166" s="380"/>
      <c r="AE166" s="380"/>
      <c r="AF166" s="380"/>
      <c r="AG166" s="380"/>
      <c r="AH166" s="380"/>
      <c r="AI166" s="380"/>
      <c r="AJ166" s="380"/>
      <c r="AK166" s="380"/>
      <c r="AL166" s="380"/>
      <c r="AM166" s="275">
        <f t="shared" si="71"/>
        <v>90</v>
      </c>
      <c r="AN166" s="290">
        <f t="shared" si="72"/>
        <v>43099</v>
      </c>
      <c r="AO166" s="269">
        <v>-5</v>
      </c>
      <c r="AP166" s="290">
        <f t="shared" si="73"/>
        <v>43094</v>
      </c>
      <c r="AQ166" s="269">
        <v>5</v>
      </c>
      <c r="AR166" s="290">
        <f t="shared" si="74"/>
        <v>43099</v>
      </c>
      <c r="AS166" s="269" t="str">
        <f t="shared" si="75"/>
        <v>ธ.ค.</v>
      </c>
      <c r="AT166" s="267">
        <f t="shared" si="76"/>
        <v>90</v>
      </c>
      <c r="AU166" s="166" t="str">
        <f t="shared" si="77"/>
        <v>2 เดือน 29 วัน</v>
      </c>
    </row>
    <row r="167" spans="1:47" s="78" customFormat="1" ht="21.75" customHeight="1" x14ac:dyDescent="0.25">
      <c r="A167" s="69" t="s">
        <v>502</v>
      </c>
      <c r="B167" s="54">
        <v>1</v>
      </c>
      <c r="C167" s="55" t="s">
        <v>59</v>
      </c>
      <c r="D167" s="56">
        <v>15000</v>
      </c>
      <c r="E167" s="55"/>
      <c r="F167" s="297">
        <v>43009</v>
      </c>
      <c r="G167" s="297">
        <v>43099</v>
      </c>
      <c r="H167" s="72" t="s">
        <v>29</v>
      </c>
      <c r="I167" s="72" t="s">
        <v>616</v>
      </c>
      <c r="J167" s="56"/>
      <c r="K167" s="72"/>
      <c r="L167" s="72" t="s">
        <v>31</v>
      </c>
      <c r="M167" s="55"/>
      <c r="N167" s="379" t="s">
        <v>633</v>
      </c>
      <c r="O167" s="379" t="s">
        <v>633</v>
      </c>
      <c r="P167" s="379" t="s">
        <v>633</v>
      </c>
      <c r="Q167" s="74"/>
      <c r="R167" s="74"/>
      <c r="S167" s="74"/>
      <c r="T167" s="74"/>
      <c r="U167" s="74"/>
      <c r="V167" s="74"/>
      <c r="W167" s="74"/>
      <c r="X167" s="75"/>
      <c r="Y167" s="75"/>
      <c r="Z167" s="79"/>
      <c r="AA167" s="380"/>
      <c r="AB167" s="380"/>
      <c r="AC167" s="380">
        <v>15000</v>
      </c>
      <c r="AD167" s="380"/>
      <c r="AE167" s="380"/>
      <c r="AF167" s="380"/>
      <c r="AG167" s="380"/>
      <c r="AH167" s="380"/>
      <c r="AI167" s="380"/>
      <c r="AJ167" s="380"/>
      <c r="AK167" s="380"/>
      <c r="AL167" s="380"/>
      <c r="AM167" s="275">
        <f t="shared" si="71"/>
        <v>90</v>
      </c>
      <c r="AN167" s="290">
        <f t="shared" si="72"/>
        <v>43099</v>
      </c>
      <c r="AO167" s="269">
        <v>-5</v>
      </c>
      <c r="AP167" s="290">
        <f t="shared" si="73"/>
        <v>43094</v>
      </c>
      <c r="AQ167" s="269">
        <v>5</v>
      </c>
      <c r="AR167" s="290">
        <f t="shared" si="74"/>
        <v>43099</v>
      </c>
      <c r="AS167" s="269" t="str">
        <f t="shared" si="75"/>
        <v>ธ.ค.</v>
      </c>
      <c r="AT167" s="267">
        <f t="shared" si="76"/>
        <v>90</v>
      </c>
      <c r="AU167" s="166" t="str">
        <f t="shared" si="77"/>
        <v>2 เดือน 29 วัน</v>
      </c>
    </row>
    <row r="168" spans="1:47" s="78" customFormat="1" ht="21.75" customHeight="1" x14ac:dyDescent="0.25">
      <c r="A168" s="69" t="s">
        <v>503</v>
      </c>
      <c r="B168" s="54">
        <v>1</v>
      </c>
      <c r="C168" s="55" t="s">
        <v>59</v>
      </c>
      <c r="D168" s="56">
        <v>21700</v>
      </c>
      <c r="E168" s="55"/>
      <c r="F168" s="297">
        <v>43009</v>
      </c>
      <c r="G168" s="297">
        <v>43099</v>
      </c>
      <c r="H168" s="72" t="s">
        <v>29</v>
      </c>
      <c r="I168" s="72" t="s">
        <v>616</v>
      </c>
      <c r="J168" s="56"/>
      <c r="K168" s="72"/>
      <c r="L168" s="72" t="s">
        <v>31</v>
      </c>
      <c r="M168" s="55"/>
      <c r="N168" s="379" t="s">
        <v>633</v>
      </c>
      <c r="O168" s="379" t="s">
        <v>633</v>
      </c>
      <c r="P168" s="379" t="s">
        <v>633</v>
      </c>
      <c r="Q168" s="74"/>
      <c r="R168" s="74"/>
      <c r="S168" s="74"/>
      <c r="T168" s="74"/>
      <c r="U168" s="74"/>
      <c r="V168" s="74"/>
      <c r="W168" s="74"/>
      <c r="X168" s="75"/>
      <c r="Y168" s="75"/>
      <c r="Z168" s="79"/>
      <c r="AA168" s="380"/>
      <c r="AB168" s="380"/>
      <c r="AC168" s="380">
        <v>21700</v>
      </c>
      <c r="AD168" s="380"/>
      <c r="AE168" s="380"/>
      <c r="AF168" s="380"/>
      <c r="AG168" s="380"/>
      <c r="AH168" s="380"/>
      <c r="AI168" s="380"/>
      <c r="AJ168" s="380"/>
      <c r="AK168" s="380"/>
      <c r="AL168" s="380"/>
      <c r="AM168" s="275">
        <f t="shared" si="71"/>
        <v>90</v>
      </c>
      <c r="AN168" s="290">
        <f t="shared" si="72"/>
        <v>43099</v>
      </c>
      <c r="AO168" s="269">
        <v>-5</v>
      </c>
      <c r="AP168" s="290">
        <f t="shared" si="73"/>
        <v>43094</v>
      </c>
      <c r="AQ168" s="269">
        <v>5</v>
      </c>
      <c r="AR168" s="290">
        <f t="shared" si="74"/>
        <v>43099</v>
      </c>
      <c r="AS168" s="269" t="str">
        <f t="shared" si="75"/>
        <v>ธ.ค.</v>
      </c>
      <c r="AT168" s="267">
        <f t="shared" si="76"/>
        <v>90</v>
      </c>
      <c r="AU168" s="166" t="str">
        <f t="shared" si="77"/>
        <v>2 เดือน 29 วัน</v>
      </c>
    </row>
    <row r="169" spans="1:47" s="78" customFormat="1" ht="21.75" customHeight="1" x14ac:dyDescent="0.25">
      <c r="A169" s="69" t="s">
        <v>504</v>
      </c>
      <c r="B169" s="54">
        <v>3</v>
      </c>
      <c r="C169" s="55" t="s">
        <v>157</v>
      </c>
      <c r="D169" s="56">
        <v>94500</v>
      </c>
      <c r="E169" s="55"/>
      <c r="F169" s="297">
        <v>43009</v>
      </c>
      <c r="G169" s="297">
        <v>43099</v>
      </c>
      <c r="H169" s="72" t="s">
        <v>29</v>
      </c>
      <c r="I169" s="72" t="s">
        <v>616</v>
      </c>
      <c r="J169" s="56"/>
      <c r="K169" s="72"/>
      <c r="L169" s="72" t="s">
        <v>31</v>
      </c>
      <c r="M169" s="55"/>
      <c r="N169" s="379" t="s">
        <v>633</v>
      </c>
      <c r="O169" s="379" t="s">
        <v>633</v>
      </c>
      <c r="P169" s="379" t="s">
        <v>633</v>
      </c>
      <c r="Q169" s="74"/>
      <c r="R169" s="74"/>
      <c r="S169" s="74"/>
      <c r="T169" s="74"/>
      <c r="U169" s="74"/>
      <c r="V169" s="74"/>
      <c r="W169" s="74"/>
      <c r="X169" s="75"/>
      <c r="Y169" s="75"/>
      <c r="Z169" s="79"/>
      <c r="AA169" s="380"/>
      <c r="AB169" s="380"/>
      <c r="AC169" s="380">
        <v>94500</v>
      </c>
      <c r="AD169" s="380"/>
      <c r="AE169" s="380"/>
      <c r="AF169" s="380"/>
      <c r="AG169" s="380"/>
      <c r="AH169" s="380"/>
      <c r="AI169" s="380"/>
      <c r="AJ169" s="380"/>
      <c r="AK169" s="380"/>
      <c r="AL169" s="380"/>
      <c r="AM169" s="275">
        <f t="shared" si="71"/>
        <v>90</v>
      </c>
      <c r="AN169" s="290">
        <f t="shared" si="72"/>
        <v>43099</v>
      </c>
      <c r="AO169" s="269">
        <v>-5</v>
      </c>
      <c r="AP169" s="290">
        <f t="shared" si="73"/>
        <v>43094</v>
      </c>
      <c r="AQ169" s="269">
        <v>5</v>
      </c>
      <c r="AR169" s="290">
        <f t="shared" si="74"/>
        <v>43099</v>
      </c>
      <c r="AS169" s="269" t="str">
        <f t="shared" si="75"/>
        <v>ธ.ค.</v>
      </c>
      <c r="AT169" s="267">
        <f t="shared" si="76"/>
        <v>90</v>
      </c>
      <c r="AU169" s="166" t="str">
        <f t="shared" si="77"/>
        <v>2 เดือน 29 วัน</v>
      </c>
    </row>
    <row r="170" spans="1:47" s="78" customFormat="1" ht="21.75" customHeight="1" x14ac:dyDescent="0.25">
      <c r="A170" s="69" t="s">
        <v>505</v>
      </c>
      <c r="B170" s="54">
        <v>1</v>
      </c>
      <c r="C170" s="55" t="s">
        <v>157</v>
      </c>
      <c r="D170" s="56">
        <v>7500</v>
      </c>
      <c r="E170" s="55"/>
      <c r="F170" s="297">
        <v>43009</v>
      </c>
      <c r="G170" s="297">
        <v>43099</v>
      </c>
      <c r="H170" s="72" t="s">
        <v>29</v>
      </c>
      <c r="I170" s="72" t="s">
        <v>616</v>
      </c>
      <c r="J170" s="56"/>
      <c r="K170" s="72"/>
      <c r="L170" s="72" t="s">
        <v>31</v>
      </c>
      <c r="M170" s="55"/>
      <c r="N170" s="379" t="s">
        <v>633</v>
      </c>
      <c r="O170" s="379" t="s">
        <v>633</v>
      </c>
      <c r="P170" s="379" t="s">
        <v>633</v>
      </c>
      <c r="Q170" s="74"/>
      <c r="R170" s="74"/>
      <c r="S170" s="74"/>
      <c r="T170" s="74"/>
      <c r="U170" s="74"/>
      <c r="V170" s="74"/>
      <c r="W170" s="74"/>
      <c r="X170" s="75"/>
      <c r="Y170" s="75"/>
      <c r="Z170" s="79"/>
      <c r="AA170" s="380"/>
      <c r="AB170" s="380"/>
      <c r="AC170" s="380">
        <v>7500</v>
      </c>
      <c r="AD170" s="380"/>
      <c r="AE170" s="380"/>
      <c r="AF170" s="380"/>
      <c r="AG170" s="380"/>
      <c r="AH170" s="380"/>
      <c r="AI170" s="380"/>
      <c r="AJ170" s="380"/>
      <c r="AK170" s="380"/>
      <c r="AL170" s="380"/>
      <c r="AM170" s="275">
        <f t="shared" si="71"/>
        <v>90</v>
      </c>
      <c r="AN170" s="290">
        <f t="shared" si="72"/>
        <v>43099</v>
      </c>
      <c r="AO170" s="269">
        <v>-5</v>
      </c>
      <c r="AP170" s="290">
        <f t="shared" si="73"/>
        <v>43094</v>
      </c>
      <c r="AQ170" s="269">
        <v>5</v>
      </c>
      <c r="AR170" s="290">
        <f t="shared" si="74"/>
        <v>43099</v>
      </c>
      <c r="AS170" s="269" t="str">
        <f t="shared" si="75"/>
        <v>ธ.ค.</v>
      </c>
      <c r="AT170" s="267">
        <f t="shared" si="76"/>
        <v>90</v>
      </c>
      <c r="AU170" s="166" t="str">
        <f t="shared" si="77"/>
        <v>2 เดือน 29 วัน</v>
      </c>
    </row>
    <row r="171" spans="1:47" s="78" customFormat="1" ht="21.75" customHeight="1" x14ac:dyDescent="0.25">
      <c r="A171" s="69" t="s">
        <v>506</v>
      </c>
      <c r="B171" s="54">
        <v>1</v>
      </c>
      <c r="C171" s="55" t="s">
        <v>261</v>
      </c>
      <c r="D171" s="56">
        <v>9000</v>
      </c>
      <c r="E171" s="55"/>
      <c r="F171" s="297">
        <v>43009</v>
      </c>
      <c r="G171" s="297">
        <v>43099</v>
      </c>
      <c r="H171" s="72" t="s">
        <v>29</v>
      </c>
      <c r="I171" s="72" t="s">
        <v>616</v>
      </c>
      <c r="J171" s="56"/>
      <c r="K171" s="72"/>
      <c r="L171" s="72" t="s">
        <v>31</v>
      </c>
      <c r="M171" s="55"/>
      <c r="N171" s="379" t="s">
        <v>633</v>
      </c>
      <c r="O171" s="379" t="s">
        <v>633</v>
      </c>
      <c r="P171" s="379" t="s">
        <v>633</v>
      </c>
      <c r="Q171" s="74"/>
      <c r="R171" s="74"/>
      <c r="S171" s="74"/>
      <c r="T171" s="74"/>
      <c r="U171" s="74"/>
      <c r="V171" s="74"/>
      <c r="W171" s="74"/>
      <c r="X171" s="75"/>
      <c r="Y171" s="75"/>
      <c r="Z171" s="79"/>
      <c r="AA171" s="380"/>
      <c r="AB171" s="380"/>
      <c r="AC171" s="380">
        <v>9000</v>
      </c>
      <c r="AD171" s="380"/>
      <c r="AE171" s="380"/>
      <c r="AF171" s="380"/>
      <c r="AG171" s="380"/>
      <c r="AH171" s="380"/>
      <c r="AI171" s="380"/>
      <c r="AJ171" s="380"/>
      <c r="AK171" s="380"/>
      <c r="AL171" s="380"/>
      <c r="AM171" s="275">
        <f t="shared" si="71"/>
        <v>90</v>
      </c>
      <c r="AN171" s="290">
        <f t="shared" si="72"/>
        <v>43099</v>
      </c>
      <c r="AO171" s="269">
        <v>-5</v>
      </c>
      <c r="AP171" s="290">
        <f t="shared" si="73"/>
        <v>43094</v>
      </c>
      <c r="AQ171" s="269">
        <v>5</v>
      </c>
      <c r="AR171" s="290">
        <f t="shared" si="74"/>
        <v>43099</v>
      </c>
      <c r="AS171" s="269" t="str">
        <f t="shared" si="75"/>
        <v>ธ.ค.</v>
      </c>
      <c r="AT171" s="267">
        <f t="shared" si="76"/>
        <v>90</v>
      </c>
      <c r="AU171" s="166" t="str">
        <f t="shared" si="77"/>
        <v>2 เดือน 29 วัน</v>
      </c>
    </row>
    <row r="172" spans="1:47" s="78" customFormat="1" ht="21.75" customHeight="1" x14ac:dyDescent="0.25">
      <c r="A172" s="69" t="s">
        <v>507</v>
      </c>
      <c r="B172" s="54">
        <v>1</v>
      </c>
      <c r="C172" s="55" t="s">
        <v>157</v>
      </c>
      <c r="D172" s="56">
        <v>31500</v>
      </c>
      <c r="E172" s="55"/>
      <c r="F172" s="297">
        <v>43009</v>
      </c>
      <c r="G172" s="297">
        <v>43099</v>
      </c>
      <c r="H172" s="72" t="s">
        <v>29</v>
      </c>
      <c r="I172" s="72" t="s">
        <v>616</v>
      </c>
      <c r="J172" s="56"/>
      <c r="K172" s="72"/>
      <c r="L172" s="72" t="s">
        <v>31</v>
      </c>
      <c r="M172" s="55"/>
      <c r="N172" s="379" t="s">
        <v>633</v>
      </c>
      <c r="O172" s="379" t="s">
        <v>633</v>
      </c>
      <c r="P172" s="379" t="s">
        <v>633</v>
      </c>
      <c r="Q172" s="74"/>
      <c r="R172" s="74"/>
      <c r="S172" s="74"/>
      <c r="T172" s="74"/>
      <c r="U172" s="74"/>
      <c r="V172" s="74"/>
      <c r="W172" s="74"/>
      <c r="X172" s="75"/>
      <c r="Y172" s="75"/>
      <c r="Z172" s="79"/>
      <c r="AA172" s="380"/>
      <c r="AB172" s="380"/>
      <c r="AC172" s="380">
        <v>31500</v>
      </c>
      <c r="AD172" s="380"/>
      <c r="AE172" s="380"/>
      <c r="AF172" s="380"/>
      <c r="AG172" s="380"/>
      <c r="AH172" s="380"/>
      <c r="AI172" s="380"/>
      <c r="AJ172" s="380"/>
      <c r="AK172" s="380"/>
      <c r="AL172" s="380"/>
      <c r="AM172" s="275">
        <f t="shared" si="71"/>
        <v>90</v>
      </c>
      <c r="AN172" s="290">
        <f t="shared" si="72"/>
        <v>43099</v>
      </c>
      <c r="AO172" s="269">
        <v>-5</v>
      </c>
      <c r="AP172" s="290">
        <f t="shared" si="73"/>
        <v>43094</v>
      </c>
      <c r="AQ172" s="269">
        <v>5</v>
      </c>
      <c r="AR172" s="290">
        <f t="shared" si="74"/>
        <v>43099</v>
      </c>
      <c r="AS172" s="269" t="str">
        <f t="shared" si="75"/>
        <v>ธ.ค.</v>
      </c>
      <c r="AT172" s="267">
        <f t="shared" si="76"/>
        <v>90</v>
      </c>
      <c r="AU172" s="166" t="str">
        <f t="shared" si="77"/>
        <v>2 เดือน 29 วัน</v>
      </c>
    </row>
    <row r="173" spans="1:47" s="78" customFormat="1" ht="21.75" customHeight="1" x14ac:dyDescent="0.25">
      <c r="A173" s="69" t="s">
        <v>508</v>
      </c>
      <c r="B173" s="54">
        <v>1</v>
      </c>
      <c r="C173" s="55" t="s">
        <v>261</v>
      </c>
      <c r="D173" s="56">
        <v>18000</v>
      </c>
      <c r="E173" s="55"/>
      <c r="F173" s="297">
        <v>43009</v>
      </c>
      <c r="G173" s="297">
        <v>43099</v>
      </c>
      <c r="H173" s="72" t="s">
        <v>29</v>
      </c>
      <c r="I173" s="72" t="s">
        <v>616</v>
      </c>
      <c r="J173" s="56"/>
      <c r="K173" s="72"/>
      <c r="L173" s="72" t="s">
        <v>31</v>
      </c>
      <c r="M173" s="55"/>
      <c r="N173" s="379" t="s">
        <v>633</v>
      </c>
      <c r="O173" s="379" t="s">
        <v>633</v>
      </c>
      <c r="P173" s="379" t="s">
        <v>633</v>
      </c>
      <c r="Q173" s="74"/>
      <c r="R173" s="74"/>
      <c r="S173" s="74"/>
      <c r="T173" s="74"/>
      <c r="U173" s="74"/>
      <c r="V173" s="74"/>
      <c r="W173" s="74"/>
      <c r="X173" s="75"/>
      <c r="Y173" s="75"/>
      <c r="Z173" s="79"/>
      <c r="AA173" s="380"/>
      <c r="AB173" s="380"/>
      <c r="AC173" s="380">
        <v>18000</v>
      </c>
      <c r="AD173" s="380"/>
      <c r="AE173" s="380"/>
      <c r="AF173" s="380"/>
      <c r="AG173" s="380"/>
      <c r="AH173" s="380"/>
      <c r="AI173" s="380"/>
      <c r="AJ173" s="380"/>
      <c r="AK173" s="380"/>
      <c r="AL173" s="380"/>
      <c r="AM173" s="275">
        <f t="shared" si="71"/>
        <v>90</v>
      </c>
      <c r="AN173" s="290">
        <f t="shared" si="72"/>
        <v>43099</v>
      </c>
      <c r="AO173" s="269">
        <v>-5</v>
      </c>
      <c r="AP173" s="290">
        <f t="shared" si="73"/>
        <v>43094</v>
      </c>
      <c r="AQ173" s="269">
        <v>5</v>
      </c>
      <c r="AR173" s="290">
        <f t="shared" si="74"/>
        <v>43099</v>
      </c>
      <c r="AS173" s="269" t="str">
        <f t="shared" si="75"/>
        <v>ธ.ค.</v>
      </c>
      <c r="AT173" s="267">
        <f t="shared" si="76"/>
        <v>90</v>
      </c>
      <c r="AU173" s="166" t="str">
        <f t="shared" si="77"/>
        <v>2 เดือน 29 วัน</v>
      </c>
    </row>
    <row r="174" spans="1:47" s="78" customFormat="1" ht="21.75" customHeight="1" x14ac:dyDescent="0.25">
      <c r="A174" s="69" t="s">
        <v>509</v>
      </c>
      <c r="B174" s="54">
        <v>1</v>
      </c>
      <c r="C174" s="55" t="s">
        <v>157</v>
      </c>
      <c r="D174" s="56">
        <v>34800</v>
      </c>
      <c r="E174" s="55"/>
      <c r="F174" s="297">
        <v>43009</v>
      </c>
      <c r="G174" s="297">
        <v>43099</v>
      </c>
      <c r="H174" s="72" t="s">
        <v>29</v>
      </c>
      <c r="I174" s="72" t="s">
        <v>616</v>
      </c>
      <c r="J174" s="56"/>
      <c r="K174" s="72"/>
      <c r="L174" s="72" t="s">
        <v>31</v>
      </c>
      <c r="M174" s="55"/>
      <c r="N174" s="379" t="s">
        <v>633</v>
      </c>
      <c r="O174" s="379" t="s">
        <v>633</v>
      </c>
      <c r="P174" s="379" t="s">
        <v>633</v>
      </c>
      <c r="Q174" s="74"/>
      <c r="R174" s="74"/>
      <c r="S174" s="74"/>
      <c r="T174" s="74"/>
      <c r="U174" s="74"/>
      <c r="V174" s="74"/>
      <c r="W174" s="74"/>
      <c r="X174" s="75"/>
      <c r="Y174" s="75"/>
      <c r="Z174" s="79"/>
      <c r="AA174" s="380"/>
      <c r="AB174" s="380"/>
      <c r="AC174" s="380">
        <v>34800</v>
      </c>
      <c r="AD174" s="380"/>
      <c r="AE174" s="380"/>
      <c r="AF174" s="380"/>
      <c r="AG174" s="380"/>
      <c r="AH174" s="380"/>
      <c r="AI174" s="380"/>
      <c r="AJ174" s="380"/>
      <c r="AK174" s="380"/>
      <c r="AL174" s="380"/>
      <c r="AM174" s="275">
        <f t="shared" si="71"/>
        <v>90</v>
      </c>
      <c r="AN174" s="290">
        <f t="shared" si="72"/>
        <v>43099</v>
      </c>
      <c r="AO174" s="269">
        <v>-5</v>
      </c>
      <c r="AP174" s="290">
        <f t="shared" si="73"/>
        <v>43094</v>
      </c>
      <c r="AQ174" s="269">
        <v>5</v>
      </c>
      <c r="AR174" s="290">
        <f t="shared" si="74"/>
        <v>43099</v>
      </c>
      <c r="AS174" s="269" t="str">
        <f t="shared" si="75"/>
        <v>ธ.ค.</v>
      </c>
      <c r="AT174" s="267">
        <f t="shared" si="76"/>
        <v>90</v>
      </c>
      <c r="AU174" s="166" t="str">
        <f t="shared" si="77"/>
        <v>2 เดือน 29 วัน</v>
      </c>
    </row>
    <row r="175" spans="1:47" s="78" customFormat="1" ht="21.75" customHeight="1" x14ac:dyDescent="0.25">
      <c r="A175" s="69" t="s">
        <v>510</v>
      </c>
      <c r="B175" s="54">
        <v>1</v>
      </c>
      <c r="C175" s="55" t="s">
        <v>157</v>
      </c>
      <c r="D175" s="56">
        <v>38700</v>
      </c>
      <c r="E175" s="55"/>
      <c r="F175" s="297">
        <v>43009</v>
      </c>
      <c r="G175" s="297">
        <v>43099</v>
      </c>
      <c r="H175" s="72" t="s">
        <v>29</v>
      </c>
      <c r="I175" s="72" t="s">
        <v>616</v>
      </c>
      <c r="J175" s="56"/>
      <c r="K175" s="72"/>
      <c r="L175" s="72" t="s">
        <v>31</v>
      </c>
      <c r="M175" s="55"/>
      <c r="N175" s="379" t="s">
        <v>633</v>
      </c>
      <c r="O175" s="379" t="s">
        <v>633</v>
      </c>
      <c r="P175" s="379" t="s">
        <v>633</v>
      </c>
      <c r="Q175" s="74"/>
      <c r="R175" s="74"/>
      <c r="S175" s="74"/>
      <c r="T175" s="74"/>
      <c r="U175" s="74"/>
      <c r="V175" s="74"/>
      <c r="W175" s="74"/>
      <c r="X175" s="75"/>
      <c r="Y175" s="75"/>
      <c r="Z175" s="79"/>
      <c r="AA175" s="380"/>
      <c r="AB175" s="380"/>
      <c r="AC175" s="380">
        <v>38700</v>
      </c>
      <c r="AD175" s="380"/>
      <c r="AE175" s="380"/>
      <c r="AF175" s="380"/>
      <c r="AG175" s="380"/>
      <c r="AH175" s="380"/>
      <c r="AI175" s="380"/>
      <c r="AJ175" s="380"/>
      <c r="AK175" s="380"/>
      <c r="AL175" s="380"/>
      <c r="AM175" s="275">
        <f t="shared" si="71"/>
        <v>90</v>
      </c>
      <c r="AN175" s="290">
        <f t="shared" si="72"/>
        <v>43099</v>
      </c>
      <c r="AO175" s="269">
        <v>-5</v>
      </c>
      <c r="AP175" s="290">
        <f t="shared" si="73"/>
        <v>43094</v>
      </c>
      <c r="AQ175" s="269">
        <v>5</v>
      </c>
      <c r="AR175" s="290">
        <f t="shared" si="74"/>
        <v>43099</v>
      </c>
      <c r="AS175" s="269" t="str">
        <f t="shared" si="75"/>
        <v>ธ.ค.</v>
      </c>
      <c r="AT175" s="267">
        <f t="shared" si="76"/>
        <v>90</v>
      </c>
      <c r="AU175" s="166" t="str">
        <f t="shared" si="77"/>
        <v>2 เดือน 29 วัน</v>
      </c>
    </row>
    <row r="176" spans="1:47" s="78" customFormat="1" ht="21.75" customHeight="1" x14ac:dyDescent="0.25">
      <c r="A176" s="69" t="s">
        <v>511</v>
      </c>
      <c r="B176" s="54">
        <v>2</v>
      </c>
      <c r="C176" s="55" t="s">
        <v>261</v>
      </c>
      <c r="D176" s="56">
        <v>18000</v>
      </c>
      <c r="E176" s="55"/>
      <c r="F176" s="297">
        <v>43009</v>
      </c>
      <c r="G176" s="297">
        <v>43099</v>
      </c>
      <c r="H176" s="72" t="s">
        <v>29</v>
      </c>
      <c r="I176" s="72" t="s">
        <v>616</v>
      </c>
      <c r="J176" s="56"/>
      <c r="K176" s="72"/>
      <c r="L176" s="72" t="s">
        <v>31</v>
      </c>
      <c r="M176" s="55"/>
      <c r="N176" s="379" t="s">
        <v>633</v>
      </c>
      <c r="O176" s="379" t="s">
        <v>633</v>
      </c>
      <c r="P176" s="379" t="s">
        <v>633</v>
      </c>
      <c r="Q176" s="74"/>
      <c r="R176" s="74"/>
      <c r="S176" s="74"/>
      <c r="T176" s="74"/>
      <c r="U176" s="74"/>
      <c r="V176" s="74"/>
      <c r="W176" s="74"/>
      <c r="X176" s="75"/>
      <c r="Y176" s="75"/>
      <c r="Z176" s="79"/>
      <c r="AA176" s="380"/>
      <c r="AB176" s="380"/>
      <c r="AC176" s="380">
        <v>18000</v>
      </c>
      <c r="AD176" s="380"/>
      <c r="AE176" s="380"/>
      <c r="AF176" s="380"/>
      <c r="AG176" s="380"/>
      <c r="AH176" s="380"/>
      <c r="AI176" s="380"/>
      <c r="AJ176" s="380"/>
      <c r="AK176" s="380"/>
      <c r="AL176" s="380"/>
      <c r="AM176" s="275">
        <f t="shared" si="71"/>
        <v>90</v>
      </c>
      <c r="AN176" s="290">
        <f t="shared" si="72"/>
        <v>43099</v>
      </c>
      <c r="AO176" s="269">
        <v>-5</v>
      </c>
      <c r="AP176" s="290">
        <f t="shared" si="73"/>
        <v>43094</v>
      </c>
      <c r="AQ176" s="269">
        <v>5</v>
      </c>
      <c r="AR176" s="290">
        <f t="shared" si="74"/>
        <v>43099</v>
      </c>
      <c r="AS176" s="269" t="str">
        <f t="shared" si="75"/>
        <v>ธ.ค.</v>
      </c>
      <c r="AT176" s="267">
        <f t="shared" si="76"/>
        <v>90</v>
      </c>
      <c r="AU176" s="166" t="str">
        <f t="shared" si="77"/>
        <v>2 เดือน 29 วัน</v>
      </c>
    </row>
    <row r="177" spans="1:47" s="78" customFormat="1" ht="21.75" customHeight="1" x14ac:dyDescent="0.25">
      <c r="A177" s="69" t="s">
        <v>512</v>
      </c>
      <c r="B177" s="54">
        <v>1</v>
      </c>
      <c r="C177" s="55" t="s">
        <v>261</v>
      </c>
      <c r="D177" s="56">
        <v>14000</v>
      </c>
      <c r="E177" s="55"/>
      <c r="F177" s="297">
        <v>43009</v>
      </c>
      <c r="G177" s="297">
        <v>43099</v>
      </c>
      <c r="H177" s="72" t="s">
        <v>29</v>
      </c>
      <c r="I177" s="72" t="s">
        <v>616</v>
      </c>
      <c r="J177" s="56"/>
      <c r="K177" s="72"/>
      <c r="L177" s="72" t="s">
        <v>31</v>
      </c>
      <c r="M177" s="55"/>
      <c r="N177" s="379" t="s">
        <v>633</v>
      </c>
      <c r="O177" s="379" t="s">
        <v>633</v>
      </c>
      <c r="P177" s="379" t="s">
        <v>633</v>
      </c>
      <c r="Q177" s="74"/>
      <c r="R177" s="74"/>
      <c r="S177" s="74"/>
      <c r="T177" s="74"/>
      <c r="U177" s="74"/>
      <c r="V177" s="74"/>
      <c r="W177" s="74"/>
      <c r="X177" s="75"/>
      <c r="Y177" s="75"/>
      <c r="Z177" s="79"/>
      <c r="AA177" s="380"/>
      <c r="AB177" s="380"/>
      <c r="AC177" s="380">
        <v>14000</v>
      </c>
      <c r="AD177" s="380"/>
      <c r="AE177" s="380"/>
      <c r="AF177" s="380"/>
      <c r="AG177" s="380"/>
      <c r="AH177" s="380"/>
      <c r="AI177" s="380"/>
      <c r="AJ177" s="380"/>
      <c r="AK177" s="380"/>
      <c r="AL177" s="380"/>
      <c r="AM177" s="275">
        <f t="shared" si="71"/>
        <v>90</v>
      </c>
      <c r="AN177" s="290">
        <f t="shared" si="72"/>
        <v>43099</v>
      </c>
      <c r="AO177" s="269">
        <v>-5</v>
      </c>
      <c r="AP177" s="290">
        <f t="shared" si="73"/>
        <v>43094</v>
      </c>
      <c r="AQ177" s="269">
        <v>5</v>
      </c>
      <c r="AR177" s="290">
        <f t="shared" si="74"/>
        <v>43099</v>
      </c>
      <c r="AS177" s="269" t="str">
        <f t="shared" si="75"/>
        <v>ธ.ค.</v>
      </c>
      <c r="AT177" s="267">
        <f t="shared" si="76"/>
        <v>90</v>
      </c>
      <c r="AU177" s="166" t="str">
        <f t="shared" si="77"/>
        <v>2 เดือน 29 วัน</v>
      </c>
    </row>
    <row r="178" spans="1:47" s="78" customFormat="1" ht="21.75" customHeight="1" x14ac:dyDescent="0.25">
      <c r="A178" s="69" t="s">
        <v>513</v>
      </c>
      <c r="B178" s="54">
        <v>1</v>
      </c>
      <c r="C178" s="55" t="s">
        <v>59</v>
      </c>
      <c r="D178" s="56">
        <v>12000</v>
      </c>
      <c r="E178" s="55"/>
      <c r="F178" s="297">
        <v>43009</v>
      </c>
      <c r="G178" s="297">
        <v>43099</v>
      </c>
      <c r="H178" s="72" t="s">
        <v>29</v>
      </c>
      <c r="I178" s="72" t="s">
        <v>616</v>
      </c>
      <c r="J178" s="56"/>
      <c r="K178" s="72"/>
      <c r="L178" s="72" t="s">
        <v>31</v>
      </c>
      <c r="M178" s="55"/>
      <c r="N178" s="379" t="s">
        <v>633</v>
      </c>
      <c r="O178" s="379" t="s">
        <v>633</v>
      </c>
      <c r="P178" s="379" t="s">
        <v>633</v>
      </c>
      <c r="Q178" s="74"/>
      <c r="R178" s="74"/>
      <c r="S178" s="74"/>
      <c r="T178" s="74"/>
      <c r="U178" s="74"/>
      <c r="V178" s="74"/>
      <c r="W178" s="74"/>
      <c r="X178" s="75"/>
      <c r="Y178" s="75"/>
      <c r="Z178" s="79"/>
      <c r="AA178" s="380"/>
      <c r="AB178" s="380"/>
      <c r="AC178" s="380">
        <v>12000</v>
      </c>
      <c r="AD178" s="380"/>
      <c r="AE178" s="380"/>
      <c r="AF178" s="380"/>
      <c r="AG178" s="380"/>
      <c r="AH178" s="380"/>
      <c r="AI178" s="380"/>
      <c r="AJ178" s="380"/>
      <c r="AK178" s="380"/>
      <c r="AL178" s="380"/>
      <c r="AM178" s="275">
        <f t="shared" si="71"/>
        <v>90</v>
      </c>
      <c r="AN178" s="290">
        <f t="shared" si="72"/>
        <v>43099</v>
      </c>
      <c r="AO178" s="269">
        <v>-5</v>
      </c>
      <c r="AP178" s="290">
        <f t="shared" si="73"/>
        <v>43094</v>
      </c>
      <c r="AQ178" s="269">
        <v>5</v>
      </c>
      <c r="AR178" s="290">
        <f t="shared" si="74"/>
        <v>43099</v>
      </c>
      <c r="AS178" s="269" t="str">
        <f t="shared" si="75"/>
        <v>ธ.ค.</v>
      </c>
      <c r="AT178" s="267">
        <f t="shared" si="76"/>
        <v>90</v>
      </c>
      <c r="AU178" s="166" t="str">
        <f t="shared" si="77"/>
        <v>2 เดือน 29 วัน</v>
      </c>
    </row>
    <row r="179" spans="1:47" s="78" customFormat="1" ht="21.75" customHeight="1" x14ac:dyDescent="0.25">
      <c r="A179" s="69" t="s">
        <v>514</v>
      </c>
      <c r="B179" s="54">
        <v>1</v>
      </c>
      <c r="C179" s="55" t="s">
        <v>59</v>
      </c>
      <c r="D179" s="56">
        <v>42000</v>
      </c>
      <c r="E179" s="55"/>
      <c r="F179" s="297">
        <v>43009</v>
      </c>
      <c r="G179" s="297">
        <v>43099</v>
      </c>
      <c r="H179" s="72" t="s">
        <v>29</v>
      </c>
      <c r="I179" s="72" t="s">
        <v>616</v>
      </c>
      <c r="J179" s="56"/>
      <c r="K179" s="72"/>
      <c r="L179" s="72" t="s">
        <v>31</v>
      </c>
      <c r="M179" s="55"/>
      <c r="N179" s="379" t="s">
        <v>633</v>
      </c>
      <c r="O179" s="379" t="s">
        <v>633</v>
      </c>
      <c r="P179" s="379" t="s">
        <v>633</v>
      </c>
      <c r="Q179" s="74"/>
      <c r="R179" s="74"/>
      <c r="S179" s="74"/>
      <c r="T179" s="74"/>
      <c r="U179" s="74"/>
      <c r="V179" s="74"/>
      <c r="W179" s="74"/>
      <c r="X179" s="75"/>
      <c r="Y179" s="75"/>
      <c r="Z179" s="79"/>
      <c r="AA179" s="380"/>
      <c r="AB179" s="380"/>
      <c r="AC179" s="380">
        <v>42000</v>
      </c>
      <c r="AD179" s="380"/>
      <c r="AE179" s="380"/>
      <c r="AF179" s="380"/>
      <c r="AG179" s="380"/>
      <c r="AH179" s="380"/>
      <c r="AI179" s="380"/>
      <c r="AJ179" s="380"/>
      <c r="AK179" s="380"/>
      <c r="AL179" s="380"/>
      <c r="AM179" s="275">
        <f t="shared" si="71"/>
        <v>90</v>
      </c>
      <c r="AN179" s="290">
        <f t="shared" si="72"/>
        <v>43099</v>
      </c>
      <c r="AO179" s="269">
        <v>-5</v>
      </c>
      <c r="AP179" s="290">
        <f t="shared" si="73"/>
        <v>43094</v>
      </c>
      <c r="AQ179" s="269">
        <v>5</v>
      </c>
      <c r="AR179" s="290">
        <f t="shared" si="74"/>
        <v>43099</v>
      </c>
      <c r="AS179" s="269" t="str">
        <f t="shared" si="75"/>
        <v>ธ.ค.</v>
      </c>
      <c r="AT179" s="267">
        <f t="shared" si="76"/>
        <v>90</v>
      </c>
      <c r="AU179" s="166" t="str">
        <f t="shared" si="77"/>
        <v>2 เดือน 29 วัน</v>
      </c>
    </row>
    <row r="180" spans="1:47" s="78" customFormat="1" ht="21.75" customHeight="1" x14ac:dyDescent="0.25">
      <c r="A180" s="69" t="s">
        <v>515</v>
      </c>
      <c r="B180" s="54">
        <v>1</v>
      </c>
      <c r="C180" s="55" t="s">
        <v>261</v>
      </c>
      <c r="D180" s="56">
        <v>43500</v>
      </c>
      <c r="E180" s="55"/>
      <c r="F180" s="297">
        <v>43009</v>
      </c>
      <c r="G180" s="297">
        <v>43099</v>
      </c>
      <c r="H180" s="72" t="s">
        <v>29</v>
      </c>
      <c r="I180" s="72" t="s">
        <v>616</v>
      </c>
      <c r="J180" s="56"/>
      <c r="K180" s="72"/>
      <c r="L180" s="72" t="s">
        <v>31</v>
      </c>
      <c r="M180" s="55"/>
      <c r="N180" s="379" t="s">
        <v>633</v>
      </c>
      <c r="O180" s="379" t="s">
        <v>633</v>
      </c>
      <c r="P180" s="379" t="s">
        <v>633</v>
      </c>
      <c r="Q180" s="74"/>
      <c r="R180" s="74"/>
      <c r="S180" s="74"/>
      <c r="T180" s="74"/>
      <c r="U180" s="74"/>
      <c r="V180" s="74"/>
      <c r="W180" s="74"/>
      <c r="X180" s="75"/>
      <c r="Y180" s="75"/>
      <c r="Z180" s="79"/>
      <c r="AA180" s="380"/>
      <c r="AB180" s="380"/>
      <c r="AC180" s="380">
        <v>43500</v>
      </c>
      <c r="AD180" s="380"/>
      <c r="AE180" s="380"/>
      <c r="AF180" s="380"/>
      <c r="AG180" s="380"/>
      <c r="AH180" s="380"/>
      <c r="AI180" s="380"/>
      <c r="AJ180" s="380"/>
      <c r="AK180" s="380"/>
      <c r="AL180" s="380"/>
      <c r="AM180" s="275">
        <f t="shared" si="71"/>
        <v>90</v>
      </c>
      <c r="AN180" s="290">
        <f t="shared" si="72"/>
        <v>43099</v>
      </c>
      <c r="AO180" s="269">
        <v>-5</v>
      </c>
      <c r="AP180" s="290">
        <f t="shared" si="73"/>
        <v>43094</v>
      </c>
      <c r="AQ180" s="269">
        <v>5</v>
      </c>
      <c r="AR180" s="290">
        <f t="shared" si="74"/>
        <v>43099</v>
      </c>
      <c r="AS180" s="269" t="str">
        <f t="shared" si="75"/>
        <v>ธ.ค.</v>
      </c>
      <c r="AT180" s="267">
        <f t="shared" si="76"/>
        <v>90</v>
      </c>
      <c r="AU180" s="166" t="str">
        <f t="shared" si="77"/>
        <v>2 เดือน 29 วัน</v>
      </c>
    </row>
    <row r="181" spans="1:47" s="78" customFormat="1" ht="21.75" customHeight="1" x14ac:dyDescent="0.25">
      <c r="A181" s="69" t="s">
        <v>516</v>
      </c>
      <c r="B181" s="54">
        <v>1</v>
      </c>
      <c r="C181" s="55" t="s">
        <v>59</v>
      </c>
      <c r="D181" s="56">
        <v>37500</v>
      </c>
      <c r="E181" s="55"/>
      <c r="F181" s="297">
        <v>43009</v>
      </c>
      <c r="G181" s="297">
        <v>43099</v>
      </c>
      <c r="H181" s="72" t="s">
        <v>29</v>
      </c>
      <c r="I181" s="72" t="s">
        <v>616</v>
      </c>
      <c r="J181" s="56"/>
      <c r="K181" s="72"/>
      <c r="L181" s="72" t="s">
        <v>31</v>
      </c>
      <c r="M181" s="55"/>
      <c r="N181" s="379" t="s">
        <v>633</v>
      </c>
      <c r="O181" s="379" t="s">
        <v>633</v>
      </c>
      <c r="P181" s="379" t="s">
        <v>633</v>
      </c>
      <c r="Q181" s="74"/>
      <c r="R181" s="74"/>
      <c r="S181" s="74"/>
      <c r="T181" s="74"/>
      <c r="U181" s="74"/>
      <c r="V181" s="74"/>
      <c r="W181" s="74"/>
      <c r="X181" s="75"/>
      <c r="Y181" s="75"/>
      <c r="Z181" s="79"/>
      <c r="AA181" s="380"/>
      <c r="AB181" s="380"/>
      <c r="AC181" s="380">
        <v>37500</v>
      </c>
      <c r="AD181" s="380"/>
      <c r="AE181" s="380"/>
      <c r="AF181" s="380"/>
      <c r="AG181" s="380"/>
      <c r="AH181" s="380"/>
      <c r="AI181" s="380"/>
      <c r="AJ181" s="380"/>
      <c r="AK181" s="380"/>
      <c r="AL181" s="380"/>
      <c r="AM181" s="275">
        <f t="shared" si="71"/>
        <v>90</v>
      </c>
      <c r="AN181" s="290">
        <f t="shared" si="72"/>
        <v>43099</v>
      </c>
      <c r="AO181" s="269">
        <v>-5</v>
      </c>
      <c r="AP181" s="290">
        <f t="shared" si="73"/>
        <v>43094</v>
      </c>
      <c r="AQ181" s="269">
        <v>5</v>
      </c>
      <c r="AR181" s="290">
        <f t="shared" si="74"/>
        <v>43099</v>
      </c>
      <c r="AS181" s="269" t="str">
        <f t="shared" si="75"/>
        <v>ธ.ค.</v>
      </c>
      <c r="AT181" s="267">
        <f t="shared" si="76"/>
        <v>90</v>
      </c>
      <c r="AU181" s="166" t="str">
        <f t="shared" si="77"/>
        <v>2 เดือน 29 วัน</v>
      </c>
    </row>
    <row r="182" spans="1:47" s="78" customFormat="1" ht="21.75" customHeight="1" x14ac:dyDescent="0.25">
      <c r="A182" s="69" t="s">
        <v>517</v>
      </c>
      <c r="B182" s="54">
        <v>1</v>
      </c>
      <c r="C182" s="55" t="s">
        <v>59</v>
      </c>
      <c r="D182" s="56">
        <v>37800</v>
      </c>
      <c r="E182" s="55"/>
      <c r="F182" s="297">
        <v>43009</v>
      </c>
      <c r="G182" s="297">
        <v>43099</v>
      </c>
      <c r="H182" s="72" t="s">
        <v>29</v>
      </c>
      <c r="I182" s="72" t="s">
        <v>616</v>
      </c>
      <c r="J182" s="56"/>
      <c r="K182" s="72"/>
      <c r="L182" s="72" t="s">
        <v>31</v>
      </c>
      <c r="M182" s="55"/>
      <c r="N182" s="379" t="s">
        <v>633</v>
      </c>
      <c r="O182" s="379" t="s">
        <v>633</v>
      </c>
      <c r="P182" s="379" t="s">
        <v>633</v>
      </c>
      <c r="Q182" s="74"/>
      <c r="R182" s="74"/>
      <c r="S182" s="74"/>
      <c r="T182" s="74"/>
      <c r="U182" s="74"/>
      <c r="V182" s="74"/>
      <c r="W182" s="74"/>
      <c r="X182" s="75"/>
      <c r="Y182" s="75"/>
      <c r="Z182" s="79"/>
      <c r="AA182" s="380"/>
      <c r="AB182" s="380"/>
      <c r="AC182" s="380">
        <v>37800</v>
      </c>
      <c r="AD182" s="380"/>
      <c r="AE182" s="380"/>
      <c r="AF182" s="380"/>
      <c r="AG182" s="380"/>
      <c r="AH182" s="380"/>
      <c r="AI182" s="380"/>
      <c r="AJ182" s="380"/>
      <c r="AK182" s="380"/>
      <c r="AL182" s="380"/>
      <c r="AM182" s="275">
        <f t="shared" si="71"/>
        <v>90</v>
      </c>
      <c r="AN182" s="290">
        <f t="shared" si="72"/>
        <v>43099</v>
      </c>
      <c r="AO182" s="269">
        <v>-5</v>
      </c>
      <c r="AP182" s="290">
        <f t="shared" si="73"/>
        <v>43094</v>
      </c>
      <c r="AQ182" s="269">
        <v>5</v>
      </c>
      <c r="AR182" s="290">
        <f t="shared" si="74"/>
        <v>43099</v>
      </c>
      <c r="AS182" s="269" t="str">
        <f t="shared" si="75"/>
        <v>ธ.ค.</v>
      </c>
      <c r="AT182" s="267">
        <f t="shared" si="76"/>
        <v>90</v>
      </c>
      <c r="AU182" s="166" t="str">
        <f t="shared" si="77"/>
        <v>2 เดือน 29 วัน</v>
      </c>
    </row>
    <row r="183" spans="1:47" s="78" customFormat="1" ht="21.75" customHeight="1" x14ac:dyDescent="0.25">
      <c r="A183" s="69" t="s">
        <v>518</v>
      </c>
      <c r="B183" s="54">
        <v>81</v>
      </c>
      <c r="C183" s="55" t="s">
        <v>261</v>
      </c>
      <c r="D183" s="56">
        <v>162000</v>
      </c>
      <c r="E183" s="55"/>
      <c r="F183" s="297">
        <v>43009</v>
      </c>
      <c r="G183" s="297">
        <v>43099</v>
      </c>
      <c r="H183" s="72" t="s">
        <v>29</v>
      </c>
      <c r="I183" s="72" t="s">
        <v>616</v>
      </c>
      <c r="J183" s="56"/>
      <c r="K183" s="72"/>
      <c r="L183" s="72" t="s">
        <v>31</v>
      </c>
      <c r="M183" s="55"/>
      <c r="N183" s="379" t="s">
        <v>633</v>
      </c>
      <c r="O183" s="379" t="s">
        <v>633</v>
      </c>
      <c r="P183" s="379" t="s">
        <v>633</v>
      </c>
      <c r="Q183" s="74"/>
      <c r="R183" s="74"/>
      <c r="S183" s="74"/>
      <c r="T183" s="74"/>
      <c r="U183" s="74"/>
      <c r="V183" s="74"/>
      <c r="W183" s="74"/>
      <c r="X183" s="75"/>
      <c r="Y183" s="75"/>
      <c r="Z183" s="79"/>
      <c r="AA183" s="380"/>
      <c r="AB183" s="380"/>
      <c r="AC183" s="380">
        <v>162000</v>
      </c>
      <c r="AD183" s="380"/>
      <c r="AE183" s="380"/>
      <c r="AF183" s="380"/>
      <c r="AG183" s="380"/>
      <c r="AH183" s="380"/>
      <c r="AI183" s="380"/>
      <c r="AJ183" s="380"/>
      <c r="AK183" s="380"/>
      <c r="AL183" s="380"/>
      <c r="AM183" s="275">
        <f t="shared" si="71"/>
        <v>90</v>
      </c>
      <c r="AN183" s="290">
        <f t="shared" si="72"/>
        <v>43099</v>
      </c>
      <c r="AO183" s="269">
        <v>-5</v>
      </c>
      <c r="AP183" s="290">
        <f t="shared" si="73"/>
        <v>43094</v>
      </c>
      <c r="AQ183" s="269">
        <v>5</v>
      </c>
      <c r="AR183" s="290">
        <f t="shared" si="74"/>
        <v>43099</v>
      </c>
      <c r="AS183" s="269" t="str">
        <f t="shared" si="75"/>
        <v>ธ.ค.</v>
      </c>
      <c r="AT183" s="267">
        <f t="shared" si="76"/>
        <v>90</v>
      </c>
      <c r="AU183" s="166" t="str">
        <f t="shared" si="77"/>
        <v>2 เดือน 29 วัน</v>
      </c>
    </row>
    <row r="184" spans="1:47" s="78" customFormat="1" ht="21.75" customHeight="1" x14ac:dyDescent="0.25">
      <c r="A184" s="69" t="s">
        <v>519</v>
      </c>
      <c r="B184" s="54">
        <v>8</v>
      </c>
      <c r="C184" s="55" t="s">
        <v>261</v>
      </c>
      <c r="D184" s="56">
        <v>28800</v>
      </c>
      <c r="E184" s="55"/>
      <c r="F184" s="297">
        <v>43009</v>
      </c>
      <c r="G184" s="297">
        <v>43099</v>
      </c>
      <c r="H184" s="72" t="s">
        <v>29</v>
      </c>
      <c r="I184" s="72" t="s">
        <v>616</v>
      </c>
      <c r="J184" s="56"/>
      <c r="K184" s="72"/>
      <c r="L184" s="72" t="s">
        <v>31</v>
      </c>
      <c r="M184" s="55"/>
      <c r="N184" s="379" t="s">
        <v>633</v>
      </c>
      <c r="O184" s="379" t="s">
        <v>633</v>
      </c>
      <c r="P184" s="379" t="s">
        <v>633</v>
      </c>
      <c r="Q184" s="74"/>
      <c r="R184" s="74"/>
      <c r="S184" s="74"/>
      <c r="T184" s="74"/>
      <c r="U184" s="74"/>
      <c r="V184" s="74"/>
      <c r="W184" s="74"/>
      <c r="X184" s="75"/>
      <c r="Y184" s="75"/>
      <c r="Z184" s="79"/>
      <c r="AA184" s="380"/>
      <c r="AB184" s="380"/>
      <c r="AC184" s="380">
        <v>28800</v>
      </c>
      <c r="AD184" s="380"/>
      <c r="AE184" s="380"/>
      <c r="AF184" s="380"/>
      <c r="AG184" s="380"/>
      <c r="AH184" s="380"/>
      <c r="AI184" s="380"/>
      <c r="AJ184" s="380"/>
      <c r="AK184" s="380"/>
      <c r="AL184" s="380"/>
      <c r="AM184" s="275">
        <f t="shared" ref="AM184:AM214" si="78">+G184-F184</f>
        <v>90</v>
      </c>
      <c r="AN184" s="290">
        <f t="shared" ref="AN184:AN214" si="79">G184</f>
        <v>43099</v>
      </c>
      <c r="AO184" s="269">
        <v>-5</v>
      </c>
      <c r="AP184" s="290">
        <f t="shared" ref="AP184:AP214" si="80">+AN184+AO184</f>
        <v>43094</v>
      </c>
      <c r="AQ184" s="269">
        <v>5</v>
      </c>
      <c r="AR184" s="290">
        <f t="shared" ref="AR184:AR214" si="81">+AQ184+AP184</f>
        <v>43099</v>
      </c>
      <c r="AS184" s="269" t="str">
        <f t="shared" ref="AS184:AS214" si="82">IF((MONTH(AR184))=1,"ม.ค.",IF((MONTH(AR184))=2,"ก.พ.",IF((MONTH(AR184))=3,"มี.ค.",IF((MONTH(AR184))=4,"เม.ย.",IF((MONTH(AR184))=5,"พ.ค.",IF((MONTH(AR184))=6,"มิ.ย.",IF((MONTH(AR184))=7,"ก.ค.",IF((MONTH(AR184))=8,"ส.ค.",IF((MONTH(AR184))=9,"ก.ย.",IF((MONTH(AR184))=10,"ต.ค.",IF((MONTH(AR184))=11,"พ.ย.",IF((MONTH(AR184))=12,"ธ.ค."))))))))))))</f>
        <v>ธ.ค.</v>
      </c>
      <c r="AT184" s="267">
        <f t="shared" ref="AT184:AT214" si="83">DATEDIF(F184,AR184,"d")</f>
        <v>90</v>
      </c>
      <c r="AU184" s="166" t="str">
        <f t="shared" ref="AU184:AU214" si="84">IF((DATEDIF(F184,AR184,"y"))=0,(DATEDIF(F184,AR184,"ym")&amp;" เดือน "&amp;DATEDIF(F184,AR184,"md")&amp;" วัน"),IF((DATEDIF(F184,AR184,"y"))&gt;0,(DATEDIF(F184,AR184,"y")&amp;" ปี "&amp;DATEDIF(F184,AR184,"ym")&amp;" เดือน "&amp;DATEDIF(F184,AR184,"md")&amp;" วัน")))</f>
        <v>2 เดือน 29 วัน</v>
      </c>
    </row>
    <row r="185" spans="1:47" s="78" customFormat="1" ht="21.75" customHeight="1" x14ac:dyDescent="0.25">
      <c r="A185" s="69" t="s">
        <v>520</v>
      </c>
      <c r="B185" s="54">
        <v>10</v>
      </c>
      <c r="C185" s="55" t="s">
        <v>261</v>
      </c>
      <c r="D185" s="56">
        <v>35000</v>
      </c>
      <c r="E185" s="55"/>
      <c r="F185" s="297">
        <v>43009</v>
      </c>
      <c r="G185" s="297">
        <v>43099</v>
      </c>
      <c r="H185" s="72" t="s">
        <v>29</v>
      </c>
      <c r="I185" s="72" t="s">
        <v>616</v>
      </c>
      <c r="J185" s="56"/>
      <c r="K185" s="72"/>
      <c r="L185" s="72" t="s">
        <v>31</v>
      </c>
      <c r="M185" s="55"/>
      <c r="N185" s="379" t="s">
        <v>633</v>
      </c>
      <c r="O185" s="379" t="s">
        <v>633</v>
      </c>
      <c r="P185" s="379" t="s">
        <v>633</v>
      </c>
      <c r="Q185" s="74"/>
      <c r="R185" s="74"/>
      <c r="S185" s="74"/>
      <c r="T185" s="74"/>
      <c r="U185" s="74"/>
      <c r="V185" s="74"/>
      <c r="W185" s="74"/>
      <c r="X185" s="75"/>
      <c r="Y185" s="75"/>
      <c r="Z185" s="79"/>
      <c r="AA185" s="380"/>
      <c r="AB185" s="380"/>
      <c r="AC185" s="380">
        <v>35000</v>
      </c>
      <c r="AD185" s="380"/>
      <c r="AE185" s="380"/>
      <c r="AF185" s="380"/>
      <c r="AG185" s="380"/>
      <c r="AH185" s="380"/>
      <c r="AI185" s="380"/>
      <c r="AJ185" s="380"/>
      <c r="AK185" s="380"/>
      <c r="AL185" s="380"/>
      <c r="AM185" s="275">
        <f t="shared" si="78"/>
        <v>90</v>
      </c>
      <c r="AN185" s="290">
        <f t="shared" si="79"/>
        <v>43099</v>
      </c>
      <c r="AO185" s="269">
        <v>-5</v>
      </c>
      <c r="AP185" s="290">
        <f t="shared" si="80"/>
        <v>43094</v>
      </c>
      <c r="AQ185" s="269">
        <v>5</v>
      </c>
      <c r="AR185" s="290">
        <f t="shared" si="81"/>
        <v>43099</v>
      </c>
      <c r="AS185" s="269" t="str">
        <f t="shared" si="82"/>
        <v>ธ.ค.</v>
      </c>
      <c r="AT185" s="267">
        <f t="shared" si="83"/>
        <v>90</v>
      </c>
      <c r="AU185" s="166" t="str">
        <f t="shared" si="84"/>
        <v>2 เดือน 29 วัน</v>
      </c>
    </row>
    <row r="186" spans="1:47" s="78" customFormat="1" ht="21.75" customHeight="1" x14ac:dyDescent="0.25">
      <c r="A186" s="69" t="s">
        <v>521</v>
      </c>
      <c r="B186" s="54">
        <v>5</v>
      </c>
      <c r="C186" s="55" t="s">
        <v>157</v>
      </c>
      <c r="D186" s="56">
        <v>22500</v>
      </c>
      <c r="E186" s="55"/>
      <c r="F186" s="297">
        <v>43009</v>
      </c>
      <c r="G186" s="297">
        <v>43099</v>
      </c>
      <c r="H186" s="72" t="s">
        <v>29</v>
      </c>
      <c r="I186" s="72" t="s">
        <v>616</v>
      </c>
      <c r="J186" s="56"/>
      <c r="K186" s="72"/>
      <c r="L186" s="72" t="s">
        <v>31</v>
      </c>
      <c r="M186" s="55"/>
      <c r="N186" s="379" t="s">
        <v>633</v>
      </c>
      <c r="O186" s="379" t="s">
        <v>633</v>
      </c>
      <c r="P186" s="379" t="s">
        <v>633</v>
      </c>
      <c r="Q186" s="74"/>
      <c r="R186" s="74"/>
      <c r="S186" s="74"/>
      <c r="T186" s="74"/>
      <c r="U186" s="74"/>
      <c r="V186" s="74"/>
      <c r="W186" s="74"/>
      <c r="X186" s="75"/>
      <c r="Y186" s="75"/>
      <c r="Z186" s="79"/>
      <c r="AA186" s="380"/>
      <c r="AB186" s="380"/>
      <c r="AC186" s="380">
        <v>22500</v>
      </c>
      <c r="AD186" s="380"/>
      <c r="AE186" s="380"/>
      <c r="AF186" s="380"/>
      <c r="AG186" s="380"/>
      <c r="AH186" s="380"/>
      <c r="AI186" s="380"/>
      <c r="AJ186" s="380"/>
      <c r="AK186" s="380"/>
      <c r="AL186" s="380"/>
      <c r="AM186" s="275">
        <f t="shared" si="78"/>
        <v>90</v>
      </c>
      <c r="AN186" s="290">
        <f t="shared" si="79"/>
        <v>43099</v>
      </c>
      <c r="AO186" s="269">
        <v>-5</v>
      </c>
      <c r="AP186" s="290">
        <f t="shared" si="80"/>
        <v>43094</v>
      </c>
      <c r="AQ186" s="269">
        <v>5</v>
      </c>
      <c r="AR186" s="290">
        <f t="shared" si="81"/>
        <v>43099</v>
      </c>
      <c r="AS186" s="269" t="str">
        <f t="shared" si="82"/>
        <v>ธ.ค.</v>
      </c>
      <c r="AT186" s="267">
        <f t="shared" si="83"/>
        <v>90</v>
      </c>
      <c r="AU186" s="166" t="str">
        <f t="shared" si="84"/>
        <v>2 เดือน 29 วัน</v>
      </c>
    </row>
    <row r="187" spans="1:47" s="78" customFormat="1" ht="21.75" customHeight="1" x14ac:dyDescent="0.25">
      <c r="A187" s="69" t="s">
        <v>522</v>
      </c>
      <c r="B187" s="54">
        <v>1</v>
      </c>
      <c r="C187" s="55" t="s">
        <v>261</v>
      </c>
      <c r="D187" s="56">
        <v>7000</v>
      </c>
      <c r="E187" s="55"/>
      <c r="F187" s="297">
        <v>43009</v>
      </c>
      <c r="G187" s="297">
        <v>43099</v>
      </c>
      <c r="H187" s="72" t="s">
        <v>29</v>
      </c>
      <c r="I187" s="72" t="s">
        <v>616</v>
      </c>
      <c r="J187" s="56"/>
      <c r="K187" s="72"/>
      <c r="L187" s="72" t="s">
        <v>31</v>
      </c>
      <c r="M187" s="55"/>
      <c r="N187" s="379" t="s">
        <v>633</v>
      </c>
      <c r="O187" s="379" t="s">
        <v>633</v>
      </c>
      <c r="P187" s="379" t="s">
        <v>633</v>
      </c>
      <c r="Q187" s="74"/>
      <c r="R187" s="74"/>
      <c r="S187" s="74"/>
      <c r="T187" s="74"/>
      <c r="U187" s="74"/>
      <c r="V187" s="74"/>
      <c r="W187" s="74"/>
      <c r="X187" s="75"/>
      <c r="Y187" s="75"/>
      <c r="Z187" s="79"/>
      <c r="AA187" s="380"/>
      <c r="AB187" s="380"/>
      <c r="AC187" s="380">
        <v>7000</v>
      </c>
      <c r="AD187" s="380"/>
      <c r="AE187" s="380"/>
      <c r="AF187" s="380"/>
      <c r="AG187" s="380"/>
      <c r="AH187" s="380"/>
      <c r="AI187" s="380"/>
      <c r="AJ187" s="380"/>
      <c r="AK187" s="380"/>
      <c r="AL187" s="380"/>
      <c r="AM187" s="275">
        <f t="shared" si="78"/>
        <v>90</v>
      </c>
      <c r="AN187" s="290">
        <f t="shared" si="79"/>
        <v>43099</v>
      </c>
      <c r="AO187" s="269">
        <v>-5</v>
      </c>
      <c r="AP187" s="290">
        <f t="shared" si="80"/>
        <v>43094</v>
      </c>
      <c r="AQ187" s="269">
        <v>5</v>
      </c>
      <c r="AR187" s="290">
        <f t="shared" si="81"/>
        <v>43099</v>
      </c>
      <c r="AS187" s="269" t="str">
        <f t="shared" si="82"/>
        <v>ธ.ค.</v>
      </c>
      <c r="AT187" s="267">
        <f t="shared" si="83"/>
        <v>90</v>
      </c>
      <c r="AU187" s="166" t="str">
        <f t="shared" si="84"/>
        <v>2 เดือน 29 วัน</v>
      </c>
    </row>
    <row r="188" spans="1:47" s="78" customFormat="1" ht="21.75" customHeight="1" x14ac:dyDescent="0.25">
      <c r="A188" s="69" t="s">
        <v>523</v>
      </c>
      <c r="B188" s="54">
        <v>17</v>
      </c>
      <c r="C188" s="55" t="s">
        <v>261</v>
      </c>
      <c r="D188" s="56">
        <v>51000</v>
      </c>
      <c r="E188" s="55"/>
      <c r="F188" s="297">
        <v>43009</v>
      </c>
      <c r="G188" s="297">
        <v>43099</v>
      </c>
      <c r="H188" s="72" t="s">
        <v>29</v>
      </c>
      <c r="I188" s="72" t="s">
        <v>616</v>
      </c>
      <c r="J188" s="56"/>
      <c r="K188" s="72"/>
      <c r="L188" s="72" t="s">
        <v>31</v>
      </c>
      <c r="M188" s="55"/>
      <c r="N188" s="379" t="s">
        <v>633</v>
      </c>
      <c r="O188" s="379" t="s">
        <v>633</v>
      </c>
      <c r="P188" s="379" t="s">
        <v>633</v>
      </c>
      <c r="Q188" s="74"/>
      <c r="R188" s="74"/>
      <c r="S188" s="74"/>
      <c r="T188" s="74"/>
      <c r="U188" s="74"/>
      <c r="V188" s="74"/>
      <c r="W188" s="74"/>
      <c r="X188" s="75"/>
      <c r="Y188" s="75"/>
      <c r="Z188" s="79"/>
      <c r="AA188" s="380"/>
      <c r="AB188" s="380"/>
      <c r="AC188" s="380">
        <v>51000</v>
      </c>
      <c r="AD188" s="380"/>
      <c r="AE188" s="380"/>
      <c r="AF188" s="380"/>
      <c r="AG188" s="380"/>
      <c r="AH188" s="380"/>
      <c r="AI188" s="380"/>
      <c r="AJ188" s="380"/>
      <c r="AK188" s="380"/>
      <c r="AL188" s="380"/>
      <c r="AM188" s="275">
        <f t="shared" si="78"/>
        <v>90</v>
      </c>
      <c r="AN188" s="290">
        <f t="shared" si="79"/>
        <v>43099</v>
      </c>
      <c r="AO188" s="269">
        <v>-5</v>
      </c>
      <c r="AP188" s="290">
        <f t="shared" si="80"/>
        <v>43094</v>
      </c>
      <c r="AQ188" s="269">
        <v>5</v>
      </c>
      <c r="AR188" s="290">
        <f t="shared" si="81"/>
        <v>43099</v>
      </c>
      <c r="AS188" s="269" t="str">
        <f t="shared" si="82"/>
        <v>ธ.ค.</v>
      </c>
      <c r="AT188" s="267">
        <f t="shared" si="83"/>
        <v>90</v>
      </c>
      <c r="AU188" s="166" t="str">
        <f t="shared" si="84"/>
        <v>2 เดือน 29 วัน</v>
      </c>
    </row>
    <row r="189" spans="1:47" s="78" customFormat="1" ht="21.75" customHeight="1" x14ac:dyDescent="0.25">
      <c r="A189" s="69" t="s">
        <v>524</v>
      </c>
      <c r="B189" s="54">
        <v>3</v>
      </c>
      <c r="C189" s="55" t="s">
        <v>261</v>
      </c>
      <c r="D189" s="56">
        <v>9000</v>
      </c>
      <c r="E189" s="55"/>
      <c r="F189" s="297">
        <v>43009</v>
      </c>
      <c r="G189" s="297">
        <v>43099</v>
      </c>
      <c r="H189" s="72" t="s">
        <v>29</v>
      </c>
      <c r="I189" s="72" t="s">
        <v>616</v>
      </c>
      <c r="J189" s="56"/>
      <c r="K189" s="72"/>
      <c r="L189" s="72" t="s">
        <v>31</v>
      </c>
      <c r="M189" s="55"/>
      <c r="N189" s="379" t="s">
        <v>633</v>
      </c>
      <c r="O189" s="379" t="s">
        <v>633</v>
      </c>
      <c r="P189" s="379" t="s">
        <v>633</v>
      </c>
      <c r="Q189" s="74"/>
      <c r="R189" s="74"/>
      <c r="S189" s="74"/>
      <c r="T189" s="74"/>
      <c r="U189" s="74"/>
      <c r="V189" s="74"/>
      <c r="W189" s="74"/>
      <c r="X189" s="75"/>
      <c r="Y189" s="75"/>
      <c r="Z189" s="79"/>
      <c r="AA189" s="380"/>
      <c r="AB189" s="380"/>
      <c r="AC189" s="380">
        <v>9000</v>
      </c>
      <c r="AD189" s="380"/>
      <c r="AE189" s="380"/>
      <c r="AF189" s="380"/>
      <c r="AG189" s="380"/>
      <c r="AH189" s="380"/>
      <c r="AI189" s="380"/>
      <c r="AJ189" s="380"/>
      <c r="AK189" s="380"/>
      <c r="AL189" s="380"/>
      <c r="AM189" s="275">
        <f t="shared" si="78"/>
        <v>90</v>
      </c>
      <c r="AN189" s="290">
        <f t="shared" si="79"/>
        <v>43099</v>
      </c>
      <c r="AO189" s="269">
        <v>-5</v>
      </c>
      <c r="AP189" s="290">
        <f t="shared" si="80"/>
        <v>43094</v>
      </c>
      <c r="AQ189" s="269">
        <v>5</v>
      </c>
      <c r="AR189" s="290">
        <f t="shared" si="81"/>
        <v>43099</v>
      </c>
      <c r="AS189" s="269" t="str">
        <f t="shared" si="82"/>
        <v>ธ.ค.</v>
      </c>
      <c r="AT189" s="267">
        <f t="shared" si="83"/>
        <v>90</v>
      </c>
      <c r="AU189" s="166" t="str">
        <f t="shared" si="84"/>
        <v>2 เดือน 29 วัน</v>
      </c>
    </row>
    <row r="190" spans="1:47" s="78" customFormat="1" ht="21.75" customHeight="1" x14ac:dyDescent="0.25">
      <c r="A190" s="69" t="s">
        <v>525</v>
      </c>
      <c r="B190" s="54">
        <v>5</v>
      </c>
      <c r="C190" s="55" t="s">
        <v>261</v>
      </c>
      <c r="D190" s="56">
        <v>35000</v>
      </c>
      <c r="E190" s="55"/>
      <c r="F190" s="297">
        <v>43009</v>
      </c>
      <c r="G190" s="297">
        <v>43099</v>
      </c>
      <c r="H190" s="72" t="s">
        <v>29</v>
      </c>
      <c r="I190" s="72" t="s">
        <v>616</v>
      </c>
      <c r="J190" s="56"/>
      <c r="K190" s="72"/>
      <c r="L190" s="72" t="s">
        <v>31</v>
      </c>
      <c r="M190" s="55"/>
      <c r="N190" s="379" t="s">
        <v>633</v>
      </c>
      <c r="O190" s="379" t="s">
        <v>633</v>
      </c>
      <c r="P190" s="379" t="s">
        <v>633</v>
      </c>
      <c r="Q190" s="74"/>
      <c r="R190" s="74"/>
      <c r="S190" s="74"/>
      <c r="T190" s="74"/>
      <c r="U190" s="74"/>
      <c r="V190" s="74"/>
      <c r="W190" s="74"/>
      <c r="X190" s="75"/>
      <c r="Y190" s="75"/>
      <c r="Z190" s="79"/>
      <c r="AA190" s="380"/>
      <c r="AB190" s="380"/>
      <c r="AC190" s="380">
        <v>35000</v>
      </c>
      <c r="AD190" s="380"/>
      <c r="AE190" s="380"/>
      <c r="AF190" s="380"/>
      <c r="AG190" s="380"/>
      <c r="AH190" s="380"/>
      <c r="AI190" s="380"/>
      <c r="AJ190" s="380"/>
      <c r="AK190" s="380"/>
      <c r="AL190" s="380"/>
      <c r="AM190" s="275">
        <f t="shared" si="78"/>
        <v>90</v>
      </c>
      <c r="AN190" s="290">
        <f t="shared" si="79"/>
        <v>43099</v>
      </c>
      <c r="AO190" s="269">
        <v>-5</v>
      </c>
      <c r="AP190" s="290">
        <f t="shared" si="80"/>
        <v>43094</v>
      </c>
      <c r="AQ190" s="269">
        <v>5</v>
      </c>
      <c r="AR190" s="290">
        <f t="shared" si="81"/>
        <v>43099</v>
      </c>
      <c r="AS190" s="269" t="str">
        <f t="shared" si="82"/>
        <v>ธ.ค.</v>
      </c>
      <c r="AT190" s="267">
        <f t="shared" si="83"/>
        <v>90</v>
      </c>
      <c r="AU190" s="166" t="str">
        <f t="shared" si="84"/>
        <v>2 เดือน 29 วัน</v>
      </c>
    </row>
    <row r="191" spans="1:47" s="78" customFormat="1" ht="21.75" customHeight="1" x14ac:dyDescent="0.25">
      <c r="A191" s="69" t="s">
        <v>526</v>
      </c>
      <c r="B191" s="54">
        <v>2</v>
      </c>
      <c r="C191" s="55" t="s">
        <v>551</v>
      </c>
      <c r="D191" s="56">
        <v>26000</v>
      </c>
      <c r="E191" s="55"/>
      <c r="F191" s="297">
        <v>43009</v>
      </c>
      <c r="G191" s="297">
        <v>43099</v>
      </c>
      <c r="H191" s="72" t="s">
        <v>29</v>
      </c>
      <c r="I191" s="72" t="s">
        <v>616</v>
      </c>
      <c r="J191" s="56"/>
      <c r="K191" s="72"/>
      <c r="L191" s="72" t="s">
        <v>31</v>
      </c>
      <c r="M191" s="55"/>
      <c r="N191" s="379" t="s">
        <v>633</v>
      </c>
      <c r="O191" s="379" t="s">
        <v>633</v>
      </c>
      <c r="P191" s="379" t="s">
        <v>633</v>
      </c>
      <c r="Q191" s="74"/>
      <c r="R191" s="74"/>
      <c r="S191" s="74"/>
      <c r="T191" s="74"/>
      <c r="U191" s="74"/>
      <c r="V191" s="74"/>
      <c r="W191" s="74"/>
      <c r="X191" s="75"/>
      <c r="Y191" s="75"/>
      <c r="Z191" s="79"/>
      <c r="AA191" s="380"/>
      <c r="AB191" s="380"/>
      <c r="AC191" s="380">
        <v>26000</v>
      </c>
      <c r="AD191" s="380"/>
      <c r="AE191" s="380"/>
      <c r="AF191" s="380"/>
      <c r="AG191" s="380"/>
      <c r="AH191" s="380"/>
      <c r="AI191" s="380"/>
      <c r="AJ191" s="380"/>
      <c r="AK191" s="380"/>
      <c r="AL191" s="380"/>
      <c r="AM191" s="275">
        <f t="shared" si="78"/>
        <v>90</v>
      </c>
      <c r="AN191" s="290">
        <f t="shared" si="79"/>
        <v>43099</v>
      </c>
      <c r="AO191" s="269">
        <v>-5</v>
      </c>
      <c r="AP191" s="290">
        <f t="shared" si="80"/>
        <v>43094</v>
      </c>
      <c r="AQ191" s="269">
        <v>5</v>
      </c>
      <c r="AR191" s="290">
        <f t="shared" si="81"/>
        <v>43099</v>
      </c>
      <c r="AS191" s="269" t="str">
        <f t="shared" si="82"/>
        <v>ธ.ค.</v>
      </c>
      <c r="AT191" s="267">
        <f t="shared" si="83"/>
        <v>90</v>
      </c>
      <c r="AU191" s="166" t="str">
        <f t="shared" si="84"/>
        <v>2 เดือน 29 วัน</v>
      </c>
    </row>
    <row r="192" spans="1:47" s="78" customFormat="1" ht="21.75" customHeight="1" x14ac:dyDescent="0.25">
      <c r="A192" s="69" t="s">
        <v>527</v>
      </c>
      <c r="B192" s="54">
        <v>8</v>
      </c>
      <c r="C192" s="55" t="s">
        <v>59</v>
      </c>
      <c r="D192" s="56">
        <v>144000</v>
      </c>
      <c r="E192" s="55"/>
      <c r="F192" s="297">
        <v>43009</v>
      </c>
      <c r="G192" s="297">
        <v>43099</v>
      </c>
      <c r="H192" s="72" t="s">
        <v>29</v>
      </c>
      <c r="I192" s="72" t="s">
        <v>616</v>
      </c>
      <c r="J192" s="56"/>
      <c r="K192" s="72"/>
      <c r="L192" s="72" t="s">
        <v>31</v>
      </c>
      <c r="M192" s="55"/>
      <c r="N192" s="379" t="s">
        <v>633</v>
      </c>
      <c r="O192" s="379" t="s">
        <v>633</v>
      </c>
      <c r="P192" s="379" t="s">
        <v>633</v>
      </c>
      <c r="Q192" s="74"/>
      <c r="R192" s="74"/>
      <c r="S192" s="74"/>
      <c r="T192" s="74"/>
      <c r="U192" s="74"/>
      <c r="V192" s="74"/>
      <c r="W192" s="74"/>
      <c r="X192" s="75"/>
      <c r="Y192" s="75"/>
      <c r="Z192" s="79"/>
      <c r="AA192" s="380"/>
      <c r="AB192" s="380"/>
      <c r="AC192" s="380">
        <v>144000</v>
      </c>
      <c r="AD192" s="380"/>
      <c r="AE192" s="380"/>
      <c r="AF192" s="380"/>
      <c r="AG192" s="380"/>
      <c r="AH192" s="380"/>
      <c r="AI192" s="380"/>
      <c r="AJ192" s="380"/>
      <c r="AK192" s="380"/>
      <c r="AL192" s="380"/>
      <c r="AM192" s="275">
        <f t="shared" si="78"/>
        <v>90</v>
      </c>
      <c r="AN192" s="290">
        <f t="shared" si="79"/>
        <v>43099</v>
      </c>
      <c r="AO192" s="269">
        <v>-5</v>
      </c>
      <c r="AP192" s="290">
        <f t="shared" si="80"/>
        <v>43094</v>
      </c>
      <c r="AQ192" s="269">
        <v>5</v>
      </c>
      <c r="AR192" s="290">
        <f t="shared" si="81"/>
        <v>43099</v>
      </c>
      <c r="AS192" s="269" t="str">
        <f t="shared" si="82"/>
        <v>ธ.ค.</v>
      </c>
      <c r="AT192" s="267">
        <f t="shared" si="83"/>
        <v>90</v>
      </c>
      <c r="AU192" s="166" t="str">
        <f t="shared" si="84"/>
        <v>2 เดือน 29 วัน</v>
      </c>
    </row>
    <row r="193" spans="1:47" s="78" customFormat="1" ht="21.75" customHeight="1" x14ac:dyDescent="0.25">
      <c r="A193" s="69" t="s">
        <v>528</v>
      </c>
      <c r="B193" s="54">
        <v>1</v>
      </c>
      <c r="C193" s="55" t="s">
        <v>261</v>
      </c>
      <c r="D193" s="56">
        <v>20000</v>
      </c>
      <c r="E193" s="55"/>
      <c r="F193" s="297">
        <v>43009</v>
      </c>
      <c r="G193" s="297">
        <v>43099</v>
      </c>
      <c r="H193" s="72" t="s">
        <v>29</v>
      </c>
      <c r="I193" s="72" t="s">
        <v>616</v>
      </c>
      <c r="J193" s="56"/>
      <c r="K193" s="72"/>
      <c r="L193" s="72" t="s">
        <v>31</v>
      </c>
      <c r="M193" s="55"/>
      <c r="N193" s="379" t="s">
        <v>633</v>
      </c>
      <c r="O193" s="379" t="s">
        <v>633</v>
      </c>
      <c r="P193" s="379" t="s">
        <v>633</v>
      </c>
      <c r="Q193" s="74"/>
      <c r="R193" s="74"/>
      <c r="S193" s="74"/>
      <c r="T193" s="74"/>
      <c r="U193" s="74"/>
      <c r="V193" s="74"/>
      <c r="W193" s="74"/>
      <c r="X193" s="75"/>
      <c r="Y193" s="75"/>
      <c r="Z193" s="79"/>
      <c r="AA193" s="380"/>
      <c r="AB193" s="380"/>
      <c r="AC193" s="380">
        <v>20000</v>
      </c>
      <c r="AD193" s="380"/>
      <c r="AE193" s="380"/>
      <c r="AF193" s="380"/>
      <c r="AG193" s="380"/>
      <c r="AH193" s="380"/>
      <c r="AI193" s="380"/>
      <c r="AJ193" s="380"/>
      <c r="AK193" s="380"/>
      <c r="AL193" s="380"/>
      <c r="AM193" s="275">
        <f t="shared" si="78"/>
        <v>90</v>
      </c>
      <c r="AN193" s="290">
        <f t="shared" si="79"/>
        <v>43099</v>
      </c>
      <c r="AO193" s="269">
        <v>-5</v>
      </c>
      <c r="AP193" s="290">
        <f t="shared" si="80"/>
        <v>43094</v>
      </c>
      <c r="AQ193" s="269">
        <v>5</v>
      </c>
      <c r="AR193" s="290">
        <f t="shared" si="81"/>
        <v>43099</v>
      </c>
      <c r="AS193" s="269" t="str">
        <f t="shared" si="82"/>
        <v>ธ.ค.</v>
      </c>
      <c r="AT193" s="267">
        <f t="shared" si="83"/>
        <v>90</v>
      </c>
      <c r="AU193" s="166" t="str">
        <f t="shared" si="84"/>
        <v>2 เดือน 29 วัน</v>
      </c>
    </row>
    <row r="194" spans="1:47" s="78" customFormat="1" ht="21.75" customHeight="1" x14ac:dyDescent="0.25">
      <c r="A194" s="69" t="s">
        <v>529</v>
      </c>
      <c r="B194" s="54">
        <v>8</v>
      </c>
      <c r="C194" s="55" t="s">
        <v>261</v>
      </c>
      <c r="D194" s="56">
        <v>48000</v>
      </c>
      <c r="E194" s="55"/>
      <c r="F194" s="297">
        <v>43009</v>
      </c>
      <c r="G194" s="297">
        <v>43099</v>
      </c>
      <c r="H194" s="72" t="s">
        <v>29</v>
      </c>
      <c r="I194" s="72" t="s">
        <v>616</v>
      </c>
      <c r="J194" s="56"/>
      <c r="K194" s="72"/>
      <c r="L194" s="72" t="s">
        <v>31</v>
      </c>
      <c r="M194" s="55"/>
      <c r="N194" s="379" t="s">
        <v>633</v>
      </c>
      <c r="O194" s="379" t="s">
        <v>633</v>
      </c>
      <c r="P194" s="379" t="s">
        <v>633</v>
      </c>
      <c r="Q194" s="74"/>
      <c r="R194" s="74"/>
      <c r="S194" s="74"/>
      <c r="T194" s="74"/>
      <c r="U194" s="74"/>
      <c r="V194" s="74"/>
      <c r="W194" s="74"/>
      <c r="X194" s="75"/>
      <c r="Y194" s="75"/>
      <c r="Z194" s="79"/>
      <c r="AA194" s="380"/>
      <c r="AB194" s="380"/>
      <c r="AC194" s="380">
        <v>48000</v>
      </c>
      <c r="AD194" s="380"/>
      <c r="AE194" s="380"/>
      <c r="AF194" s="380"/>
      <c r="AG194" s="380"/>
      <c r="AH194" s="380"/>
      <c r="AI194" s="380"/>
      <c r="AJ194" s="380"/>
      <c r="AK194" s="380"/>
      <c r="AL194" s="380"/>
      <c r="AM194" s="275">
        <f t="shared" si="78"/>
        <v>90</v>
      </c>
      <c r="AN194" s="290">
        <f t="shared" si="79"/>
        <v>43099</v>
      </c>
      <c r="AO194" s="269">
        <v>-5</v>
      </c>
      <c r="AP194" s="290">
        <f t="shared" si="80"/>
        <v>43094</v>
      </c>
      <c r="AQ194" s="269">
        <v>5</v>
      </c>
      <c r="AR194" s="290">
        <f t="shared" si="81"/>
        <v>43099</v>
      </c>
      <c r="AS194" s="269" t="str">
        <f t="shared" si="82"/>
        <v>ธ.ค.</v>
      </c>
      <c r="AT194" s="267">
        <f t="shared" si="83"/>
        <v>90</v>
      </c>
      <c r="AU194" s="166" t="str">
        <f t="shared" si="84"/>
        <v>2 เดือน 29 วัน</v>
      </c>
    </row>
    <row r="195" spans="1:47" s="78" customFormat="1" ht="21.75" customHeight="1" x14ac:dyDescent="0.25">
      <c r="A195" s="69" t="s">
        <v>530</v>
      </c>
      <c r="B195" s="54">
        <v>1</v>
      </c>
      <c r="C195" s="55" t="s">
        <v>59</v>
      </c>
      <c r="D195" s="56">
        <v>18400</v>
      </c>
      <c r="E195" s="55"/>
      <c r="F195" s="297">
        <v>43009</v>
      </c>
      <c r="G195" s="297">
        <v>43099</v>
      </c>
      <c r="H195" s="72" t="s">
        <v>29</v>
      </c>
      <c r="I195" s="72" t="s">
        <v>616</v>
      </c>
      <c r="J195" s="56"/>
      <c r="K195" s="72"/>
      <c r="L195" s="72" t="s">
        <v>31</v>
      </c>
      <c r="M195" s="55"/>
      <c r="N195" s="379" t="s">
        <v>633</v>
      </c>
      <c r="O195" s="379" t="s">
        <v>633</v>
      </c>
      <c r="P195" s="379" t="s">
        <v>633</v>
      </c>
      <c r="Q195" s="74"/>
      <c r="R195" s="74"/>
      <c r="S195" s="74"/>
      <c r="T195" s="74"/>
      <c r="U195" s="74"/>
      <c r="V195" s="74"/>
      <c r="W195" s="74"/>
      <c r="X195" s="75"/>
      <c r="Y195" s="75"/>
      <c r="Z195" s="79"/>
      <c r="AA195" s="380"/>
      <c r="AB195" s="380"/>
      <c r="AC195" s="380">
        <v>18400</v>
      </c>
      <c r="AD195" s="380"/>
      <c r="AE195" s="380"/>
      <c r="AF195" s="380"/>
      <c r="AG195" s="380"/>
      <c r="AH195" s="380"/>
      <c r="AI195" s="380"/>
      <c r="AJ195" s="380"/>
      <c r="AK195" s="380"/>
      <c r="AL195" s="380"/>
      <c r="AM195" s="275">
        <f t="shared" si="78"/>
        <v>90</v>
      </c>
      <c r="AN195" s="290">
        <f t="shared" si="79"/>
        <v>43099</v>
      </c>
      <c r="AO195" s="269">
        <v>-5</v>
      </c>
      <c r="AP195" s="290">
        <f t="shared" si="80"/>
        <v>43094</v>
      </c>
      <c r="AQ195" s="269">
        <v>5</v>
      </c>
      <c r="AR195" s="290">
        <f t="shared" si="81"/>
        <v>43099</v>
      </c>
      <c r="AS195" s="269" t="str">
        <f t="shared" si="82"/>
        <v>ธ.ค.</v>
      </c>
      <c r="AT195" s="267">
        <f t="shared" si="83"/>
        <v>90</v>
      </c>
      <c r="AU195" s="166" t="str">
        <f t="shared" si="84"/>
        <v>2 เดือน 29 วัน</v>
      </c>
    </row>
    <row r="196" spans="1:47" s="78" customFormat="1" ht="21.75" customHeight="1" x14ac:dyDescent="0.25">
      <c r="A196" s="69" t="s">
        <v>531</v>
      </c>
      <c r="B196" s="54">
        <v>3</v>
      </c>
      <c r="C196" s="55" t="s">
        <v>157</v>
      </c>
      <c r="D196" s="56">
        <v>66000</v>
      </c>
      <c r="E196" s="55"/>
      <c r="F196" s="297">
        <v>43009</v>
      </c>
      <c r="G196" s="297">
        <v>43099</v>
      </c>
      <c r="H196" s="72" t="s">
        <v>29</v>
      </c>
      <c r="I196" s="72" t="s">
        <v>616</v>
      </c>
      <c r="J196" s="56"/>
      <c r="K196" s="72"/>
      <c r="L196" s="72" t="s">
        <v>31</v>
      </c>
      <c r="M196" s="55"/>
      <c r="N196" s="379" t="s">
        <v>633</v>
      </c>
      <c r="O196" s="379" t="s">
        <v>633</v>
      </c>
      <c r="P196" s="379" t="s">
        <v>633</v>
      </c>
      <c r="Q196" s="74"/>
      <c r="R196" s="74"/>
      <c r="S196" s="74"/>
      <c r="T196" s="74"/>
      <c r="U196" s="74"/>
      <c r="V196" s="74"/>
      <c r="W196" s="74"/>
      <c r="X196" s="75"/>
      <c r="Y196" s="75"/>
      <c r="Z196" s="79"/>
      <c r="AA196" s="380"/>
      <c r="AB196" s="380"/>
      <c r="AC196" s="380">
        <v>66000</v>
      </c>
      <c r="AD196" s="380"/>
      <c r="AE196" s="380"/>
      <c r="AF196" s="380"/>
      <c r="AG196" s="380"/>
      <c r="AH196" s="380"/>
      <c r="AI196" s="380"/>
      <c r="AJ196" s="380"/>
      <c r="AK196" s="380"/>
      <c r="AL196" s="380"/>
      <c r="AM196" s="275">
        <f t="shared" si="78"/>
        <v>90</v>
      </c>
      <c r="AN196" s="290">
        <f t="shared" si="79"/>
        <v>43099</v>
      </c>
      <c r="AO196" s="269">
        <v>-5</v>
      </c>
      <c r="AP196" s="290">
        <f t="shared" si="80"/>
        <v>43094</v>
      </c>
      <c r="AQ196" s="269">
        <v>5</v>
      </c>
      <c r="AR196" s="290">
        <f t="shared" si="81"/>
        <v>43099</v>
      </c>
      <c r="AS196" s="269" t="str">
        <f t="shared" si="82"/>
        <v>ธ.ค.</v>
      </c>
      <c r="AT196" s="267">
        <f t="shared" si="83"/>
        <v>90</v>
      </c>
      <c r="AU196" s="166" t="str">
        <f t="shared" si="84"/>
        <v>2 เดือน 29 วัน</v>
      </c>
    </row>
    <row r="197" spans="1:47" s="78" customFormat="1" ht="21.75" customHeight="1" x14ac:dyDescent="0.25">
      <c r="A197" s="69" t="s">
        <v>532</v>
      </c>
      <c r="B197" s="54">
        <v>2</v>
      </c>
      <c r="C197" s="55" t="s">
        <v>551</v>
      </c>
      <c r="D197" s="56">
        <v>7200</v>
      </c>
      <c r="E197" s="55"/>
      <c r="F197" s="297">
        <v>43009</v>
      </c>
      <c r="G197" s="297">
        <v>43099</v>
      </c>
      <c r="H197" s="72" t="s">
        <v>29</v>
      </c>
      <c r="I197" s="72" t="s">
        <v>616</v>
      </c>
      <c r="J197" s="56"/>
      <c r="K197" s="72"/>
      <c r="L197" s="72" t="s">
        <v>31</v>
      </c>
      <c r="M197" s="55"/>
      <c r="N197" s="379" t="s">
        <v>633</v>
      </c>
      <c r="O197" s="379" t="s">
        <v>633</v>
      </c>
      <c r="P197" s="379" t="s">
        <v>633</v>
      </c>
      <c r="Q197" s="74"/>
      <c r="R197" s="74"/>
      <c r="S197" s="74"/>
      <c r="T197" s="74"/>
      <c r="U197" s="74"/>
      <c r="V197" s="74"/>
      <c r="W197" s="74"/>
      <c r="X197" s="75"/>
      <c r="Y197" s="75"/>
      <c r="Z197" s="79"/>
      <c r="AA197" s="380"/>
      <c r="AB197" s="380"/>
      <c r="AC197" s="380">
        <v>7200</v>
      </c>
      <c r="AD197" s="380"/>
      <c r="AE197" s="380"/>
      <c r="AF197" s="380"/>
      <c r="AG197" s="380"/>
      <c r="AH197" s="380"/>
      <c r="AI197" s="380"/>
      <c r="AJ197" s="380"/>
      <c r="AK197" s="380"/>
      <c r="AL197" s="380"/>
      <c r="AM197" s="275">
        <f t="shared" si="78"/>
        <v>90</v>
      </c>
      <c r="AN197" s="290">
        <f t="shared" si="79"/>
        <v>43099</v>
      </c>
      <c r="AO197" s="269">
        <v>-5</v>
      </c>
      <c r="AP197" s="290">
        <f t="shared" si="80"/>
        <v>43094</v>
      </c>
      <c r="AQ197" s="269">
        <v>5</v>
      </c>
      <c r="AR197" s="290">
        <f t="shared" si="81"/>
        <v>43099</v>
      </c>
      <c r="AS197" s="269" t="str">
        <f t="shared" si="82"/>
        <v>ธ.ค.</v>
      </c>
      <c r="AT197" s="267">
        <f t="shared" si="83"/>
        <v>90</v>
      </c>
      <c r="AU197" s="166" t="str">
        <f t="shared" si="84"/>
        <v>2 เดือน 29 วัน</v>
      </c>
    </row>
    <row r="198" spans="1:47" s="78" customFormat="1" ht="21.75" customHeight="1" x14ac:dyDescent="0.25">
      <c r="A198" s="69" t="s">
        <v>533</v>
      </c>
      <c r="B198" s="54">
        <v>1</v>
      </c>
      <c r="C198" s="55" t="s">
        <v>261</v>
      </c>
      <c r="D198" s="56">
        <v>3600</v>
      </c>
      <c r="E198" s="55"/>
      <c r="F198" s="297">
        <v>43009</v>
      </c>
      <c r="G198" s="297">
        <v>43099</v>
      </c>
      <c r="H198" s="72" t="s">
        <v>29</v>
      </c>
      <c r="I198" s="72" t="s">
        <v>616</v>
      </c>
      <c r="J198" s="56"/>
      <c r="K198" s="72"/>
      <c r="L198" s="72" t="s">
        <v>31</v>
      </c>
      <c r="M198" s="55"/>
      <c r="N198" s="379" t="s">
        <v>633</v>
      </c>
      <c r="O198" s="379" t="s">
        <v>633</v>
      </c>
      <c r="P198" s="379" t="s">
        <v>633</v>
      </c>
      <c r="Q198" s="74"/>
      <c r="R198" s="74"/>
      <c r="S198" s="74"/>
      <c r="T198" s="74"/>
      <c r="U198" s="74"/>
      <c r="V198" s="74"/>
      <c r="W198" s="74"/>
      <c r="X198" s="75"/>
      <c r="Y198" s="75"/>
      <c r="Z198" s="79"/>
      <c r="AA198" s="380"/>
      <c r="AB198" s="380"/>
      <c r="AC198" s="380">
        <v>3600</v>
      </c>
      <c r="AD198" s="380"/>
      <c r="AE198" s="380"/>
      <c r="AF198" s="380"/>
      <c r="AG198" s="380"/>
      <c r="AH198" s="380"/>
      <c r="AI198" s="380"/>
      <c r="AJ198" s="380"/>
      <c r="AK198" s="380"/>
      <c r="AL198" s="380"/>
      <c r="AM198" s="275">
        <f t="shared" si="78"/>
        <v>90</v>
      </c>
      <c r="AN198" s="290">
        <f t="shared" si="79"/>
        <v>43099</v>
      </c>
      <c r="AO198" s="269">
        <v>-5</v>
      </c>
      <c r="AP198" s="290">
        <f t="shared" si="80"/>
        <v>43094</v>
      </c>
      <c r="AQ198" s="269">
        <v>5</v>
      </c>
      <c r="AR198" s="290">
        <f t="shared" si="81"/>
        <v>43099</v>
      </c>
      <c r="AS198" s="269" t="str">
        <f t="shared" si="82"/>
        <v>ธ.ค.</v>
      </c>
      <c r="AT198" s="267">
        <f t="shared" si="83"/>
        <v>90</v>
      </c>
      <c r="AU198" s="166" t="str">
        <f t="shared" si="84"/>
        <v>2 เดือน 29 วัน</v>
      </c>
    </row>
    <row r="199" spans="1:47" s="78" customFormat="1" ht="21.75" customHeight="1" x14ac:dyDescent="0.25">
      <c r="A199" s="69" t="s">
        <v>534</v>
      </c>
      <c r="B199" s="54">
        <v>3</v>
      </c>
      <c r="C199" s="55" t="s">
        <v>261</v>
      </c>
      <c r="D199" s="56">
        <v>9000</v>
      </c>
      <c r="E199" s="55"/>
      <c r="F199" s="297">
        <v>43009</v>
      </c>
      <c r="G199" s="297">
        <v>43099</v>
      </c>
      <c r="H199" s="72" t="s">
        <v>29</v>
      </c>
      <c r="I199" s="72" t="s">
        <v>616</v>
      </c>
      <c r="J199" s="56"/>
      <c r="K199" s="72"/>
      <c r="L199" s="72" t="s">
        <v>31</v>
      </c>
      <c r="M199" s="55"/>
      <c r="N199" s="379" t="s">
        <v>633</v>
      </c>
      <c r="O199" s="379" t="s">
        <v>633</v>
      </c>
      <c r="P199" s="379" t="s">
        <v>633</v>
      </c>
      <c r="Q199" s="74"/>
      <c r="R199" s="74"/>
      <c r="S199" s="74"/>
      <c r="T199" s="74"/>
      <c r="U199" s="74"/>
      <c r="V199" s="74"/>
      <c r="W199" s="74"/>
      <c r="X199" s="75"/>
      <c r="Y199" s="75"/>
      <c r="Z199" s="79"/>
      <c r="AA199" s="380"/>
      <c r="AB199" s="380"/>
      <c r="AC199" s="380">
        <v>9000</v>
      </c>
      <c r="AD199" s="380"/>
      <c r="AE199" s="380"/>
      <c r="AF199" s="380"/>
      <c r="AG199" s="380"/>
      <c r="AH199" s="380"/>
      <c r="AI199" s="380"/>
      <c r="AJ199" s="380"/>
      <c r="AK199" s="380"/>
      <c r="AL199" s="380"/>
      <c r="AM199" s="275">
        <f t="shared" si="78"/>
        <v>90</v>
      </c>
      <c r="AN199" s="290">
        <f t="shared" si="79"/>
        <v>43099</v>
      </c>
      <c r="AO199" s="269">
        <v>-5</v>
      </c>
      <c r="AP199" s="290">
        <f t="shared" si="80"/>
        <v>43094</v>
      </c>
      <c r="AQ199" s="269">
        <v>5</v>
      </c>
      <c r="AR199" s="290">
        <f t="shared" si="81"/>
        <v>43099</v>
      </c>
      <c r="AS199" s="269" t="str">
        <f t="shared" si="82"/>
        <v>ธ.ค.</v>
      </c>
      <c r="AT199" s="267">
        <f t="shared" si="83"/>
        <v>90</v>
      </c>
      <c r="AU199" s="166" t="str">
        <f t="shared" si="84"/>
        <v>2 เดือน 29 วัน</v>
      </c>
    </row>
    <row r="200" spans="1:47" s="78" customFormat="1" ht="21.75" customHeight="1" x14ac:dyDescent="0.25">
      <c r="A200" s="69" t="s">
        <v>535</v>
      </c>
      <c r="B200" s="54">
        <v>2</v>
      </c>
      <c r="C200" s="55" t="s">
        <v>261</v>
      </c>
      <c r="D200" s="56">
        <v>16000</v>
      </c>
      <c r="E200" s="55"/>
      <c r="F200" s="297">
        <v>43009</v>
      </c>
      <c r="G200" s="297">
        <v>43099</v>
      </c>
      <c r="H200" s="72" t="s">
        <v>29</v>
      </c>
      <c r="I200" s="72" t="s">
        <v>616</v>
      </c>
      <c r="J200" s="56"/>
      <c r="K200" s="72"/>
      <c r="L200" s="72" t="s">
        <v>31</v>
      </c>
      <c r="M200" s="55"/>
      <c r="N200" s="379" t="s">
        <v>633</v>
      </c>
      <c r="O200" s="379" t="s">
        <v>633</v>
      </c>
      <c r="P200" s="379" t="s">
        <v>633</v>
      </c>
      <c r="Q200" s="74"/>
      <c r="R200" s="74"/>
      <c r="S200" s="74"/>
      <c r="T200" s="74"/>
      <c r="U200" s="74"/>
      <c r="V200" s="74"/>
      <c r="W200" s="74"/>
      <c r="X200" s="75"/>
      <c r="Y200" s="75"/>
      <c r="Z200" s="79"/>
      <c r="AA200" s="380"/>
      <c r="AB200" s="380"/>
      <c r="AC200" s="380">
        <v>16000</v>
      </c>
      <c r="AD200" s="380"/>
      <c r="AE200" s="380"/>
      <c r="AF200" s="380"/>
      <c r="AG200" s="380"/>
      <c r="AH200" s="380"/>
      <c r="AI200" s="380"/>
      <c r="AJ200" s="380"/>
      <c r="AK200" s="380"/>
      <c r="AL200" s="380"/>
      <c r="AM200" s="275">
        <f t="shared" si="78"/>
        <v>90</v>
      </c>
      <c r="AN200" s="290">
        <f t="shared" si="79"/>
        <v>43099</v>
      </c>
      <c r="AO200" s="269">
        <v>-5</v>
      </c>
      <c r="AP200" s="290">
        <f t="shared" si="80"/>
        <v>43094</v>
      </c>
      <c r="AQ200" s="269">
        <v>5</v>
      </c>
      <c r="AR200" s="290">
        <f t="shared" si="81"/>
        <v>43099</v>
      </c>
      <c r="AS200" s="269" t="str">
        <f t="shared" si="82"/>
        <v>ธ.ค.</v>
      </c>
      <c r="AT200" s="267">
        <f t="shared" si="83"/>
        <v>90</v>
      </c>
      <c r="AU200" s="166" t="str">
        <f t="shared" si="84"/>
        <v>2 เดือน 29 วัน</v>
      </c>
    </row>
    <row r="201" spans="1:47" s="78" customFormat="1" ht="21.75" customHeight="1" x14ac:dyDescent="0.25">
      <c r="A201" s="69" t="s">
        <v>536</v>
      </c>
      <c r="B201" s="54">
        <v>2</v>
      </c>
      <c r="C201" s="55" t="s">
        <v>551</v>
      </c>
      <c r="D201" s="56">
        <v>30000</v>
      </c>
      <c r="E201" s="55"/>
      <c r="F201" s="297">
        <v>43009</v>
      </c>
      <c r="G201" s="297">
        <v>43099</v>
      </c>
      <c r="H201" s="72" t="s">
        <v>29</v>
      </c>
      <c r="I201" s="72" t="s">
        <v>616</v>
      </c>
      <c r="J201" s="56"/>
      <c r="K201" s="72"/>
      <c r="L201" s="72" t="s">
        <v>31</v>
      </c>
      <c r="M201" s="55"/>
      <c r="N201" s="379" t="s">
        <v>633</v>
      </c>
      <c r="O201" s="379" t="s">
        <v>633</v>
      </c>
      <c r="P201" s="379" t="s">
        <v>633</v>
      </c>
      <c r="Q201" s="74"/>
      <c r="R201" s="74"/>
      <c r="S201" s="74"/>
      <c r="T201" s="74"/>
      <c r="U201" s="74"/>
      <c r="V201" s="74"/>
      <c r="W201" s="74"/>
      <c r="X201" s="75"/>
      <c r="Y201" s="75"/>
      <c r="Z201" s="79"/>
      <c r="AA201" s="380"/>
      <c r="AB201" s="380"/>
      <c r="AC201" s="380">
        <v>30000</v>
      </c>
      <c r="AD201" s="380"/>
      <c r="AE201" s="380"/>
      <c r="AF201" s="380"/>
      <c r="AG201" s="380"/>
      <c r="AH201" s="380"/>
      <c r="AI201" s="380"/>
      <c r="AJ201" s="380"/>
      <c r="AK201" s="380"/>
      <c r="AL201" s="380"/>
      <c r="AM201" s="275">
        <f t="shared" si="78"/>
        <v>90</v>
      </c>
      <c r="AN201" s="290">
        <f t="shared" si="79"/>
        <v>43099</v>
      </c>
      <c r="AO201" s="269">
        <v>-5</v>
      </c>
      <c r="AP201" s="290">
        <f t="shared" si="80"/>
        <v>43094</v>
      </c>
      <c r="AQ201" s="269">
        <v>5</v>
      </c>
      <c r="AR201" s="290">
        <f t="shared" si="81"/>
        <v>43099</v>
      </c>
      <c r="AS201" s="269" t="str">
        <f t="shared" si="82"/>
        <v>ธ.ค.</v>
      </c>
      <c r="AT201" s="267">
        <f t="shared" si="83"/>
        <v>90</v>
      </c>
      <c r="AU201" s="166" t="str">
        <f t="shared" si="84"/>
        <v>2 เดือน 29 วัน</v>
      </c>
    </row>
    <row r="202" spans="1:47" s="78" customFormat="1" ht="21.75" customHeight="1" x14ac:dyDescent="0.25">
      <c r="A202" s="69" t="s">
        <v>537</v>
      </c>
      <c r="B202" s="54">
        <v>2</v>
      </c>
      <c r="C202" s="55" t="s">
        <v>261</v>
      </c>
      <c r="D202" s="56">
        <v>14000</v>
      </c>
      <c r="E202" s="55"/>
      <c r="F202" s="297">
        <v>43009</v>
      </c>
      <c r="G202" s="297">
        <v>43099</v>
      </c>
      <c r="H202" s="72" t="s">
        <v>29</v>
      </c>
      <c r="I202" s="72" t="s">
        <v>616</v>
      </c>
      <c r="J202" s="56"/>
      <c r="K202" s="72"/>
      <c r="L202" s="72" t="s">
        <v>31</v>
      </c>
      <c r="M202" s="55"/>
      <c r="N202" s="379" t="s">
        <v>633</v>
      </c>
      <c r="O202" s="379" t="s">
        <v>633</v>
      </c>
      <c r="P202" s="379" t="s">
        <v>633</v>
      </c>
      <c r="Q202" s="74"/>
      <c r="R202" s="74"/>
      <c r="S202" s="74"/>
      <c r="T202" s="74"/>
      <c r="U202" s="74"/>
      <c r="V202" s="74"/>
      <c r="W202" s="74"/>
      <c r="X202" s="75"/>
      <c r="Y202" s="75"/>
      <c r="Z202" s="79"/>
      <c r="AA202" s="380"/>
      <c r="AB202" s="380"/>
      <c r="AC202" s="380">
        <v>14000</v>
      </c>
      <c r="AD202" s="380"/>
      <c r="AE202" s="380"/>
      <c r="AF202" s="380"/>
      <c r="AG202" s="380"/>
      <c r="AH202" s="380"/>
      <c r="AI202" s="380"/>
      <c r="AJ202" s="380"/>
      <c r="AK202" s="380"/>
      <c r="AL202" s="380"/>
      <c r="AM202" s="275">
        <f t="shared" si="78"/>
        <v>90</v>
      </c>
      <c r="AN202" s="290">
        <f t="shared" si="79"/>
        <v>43099</v>
      </c>
      <c r="AO202" s="269">
        <v>-5</v>
      </c>
      <c r="AP202" s="290">
        <f t="shared" si="80"/>
        <v>43094</v>
      </c>
      <c r="AQ202" s="269">
        <v>5</v>
      </c>
      <c r="AR202" s="290">
        <f t="shared" si="81"/>
        <v>43099</v>
      </c>
      <c r="AS202" s="269" t="str">
        <f t="shared" si="82"/>
        <v>ธ.ค.</v>
      </c>
      <c r="AT202" s="267">
        <f t="shared" si="83"/>
        <v>90</v>
      </c>
      <c r="AU202" s="166" t="str">
        <f t="shared" si="84"/>
        <v>2 เดือน 29 วัน</v>
      </c>
    </row>
    <row r="203" spans="1:47" s="78" customFormat="1" ht="21.75" customHeight="1" x14ac:dyDescent="0.25">
      <c r="A203" s="69" t="s">
        <v>538</v>
      </c>
      <c r="B203" s="54">
        <v>1</v>
      </c>
      <c r="C203" s="55" t="s">
        <v>552</v>
      </c>
      <c r="D203" s="56">
        <v>10000</v>
      </c>
      <c r="E203" s="55"/>
      <c r="F203" s="297">
        <v>43009</v>
      </c>
      <c r="G203" s="297">
        <v>43099</v>
      </c>
      <c r="H203" s="72" t="s">
        <v>29</v>
      </c>
      <c r="I203" s="72" t="s">
        <v>616</v>
      </c>
      <c r="J203" s="56"/>
      <c r="K203" s="72"/>
      <c r="L203" s="72" t="s">
        <v>31</v>
      </c>
      <c r="M203" s="55"/>
      <c r="N203" s="379" t="s">
        <v>633</v>
      </c>
      <c r="O203" s="379" t="s">
        <v>633</v>
      </c>
      <c r="P203" s="379" t="s">
        <v>633</v>
      </c>
      <c r="Q203" s="74"/>
      <c r="R203" s="74"/>
      <c r="S203" s="74"/>
      <c r="T203" s="74"/>
      <c r="U203" s="74"/>
      <c r="V203" s="74"/>
      <c r="W203" s="74"/>
      <c r="X203" s="75"/>
      <c r="Y203" s="75"/>
      <c r="Z203" s="79"/>
      <c r="AA203" s="380"/>
      <c r="AB203" s="380"/>
      <c r="AC203" s="380">
        <v>10000</v>
      </c>
      <c r="AD203" s="380"/>
      <c r="AE203" s="380"/>
      <c r="AF203" s="380"/>
      <c r="AG203" s="380"/>
      <c r="AH203" s="380"/>
      <c r="AI203" s="380"/>
      <c r="AJ203" s="380"/>
      <c r="AK203" s="380"/>
      <c r="AL203" s="380"/>
      <c r="AM203" s="275">
        <f t="shared" si="78"/>
        <v>90</v>
      </c>
      <c r="AN203" s="290">
        <f t="shared" si="79"/>
        <v>43099</v>
      </c>
      <c r="AO203" s="269">
        <v>-5</v>
      </c>
      <c r="AP203" s="290">
        <f t="shared" si="80"/>
        <v>43094</v>
      </c>
      <c r="AQ203" s="269">
        <v>5</v>
      </c>
      <c r="AR203" s="290">
        <f t="shared" si="81"/>
        <v>43099</v>
      </c>
      <c r="AS203" s="269" t="str">
        <f t="shared" si="82"/>
        <v>ธ.ค.</v>
      </c>
      <c r="AT203" s="267">
        <f t="shared" si="83"/>
        <v>90</v>
      </c>
      <c r="AU203" s="166" t="str">
        <f t="shared" si="84"/>
        <v>2 เดือน 29 วัน</v>
      </c>
    </row>
    <row r="204" spans="1:47" s="78" customFormat="1" ht="21.75" customHeight="1" x14ac:dyDescent="0.25">
      <c r="A204" s="69" t="s">
        <v>539</v>
      </c>
      <c r="B204" s="54">
        <v>1</v>
      </c>
      <c r="C204" s="55" t="s">
        <v>261</v>
      </c>
      <c r="D204" s="56">
        <v>5000</v>
      </c>
      <c r="E204" s="55"/>
      <c r="F204" s="297">
        <v>43009</v>
      </c>
      <c r="G204" s="297">
        <v>43099</v>
      </c>
      <c r="H204" s="72" t="s">
        <v>29</v>
      </c>
      <c r="I204" s="72" t="s">
        <v>616</v>
      </c>
      <c r="J204" s="56"/>
      <c r="K204" s="72"/>
      <c r="L204" s="72" t="s">
        <v>31</v>
      </c>
      <c r="M204" s="55"/>
      <c r="N204" s="379" t="s">
        <v>633</v>
      </c>
      <c r="O204" s="379" t="s">
        <v>633</v>
      </c>
      <c r="P204" s="379" t="s">
        <v>633</v>
      </c>
      <c r="Q204" s="74"/>
      <c r="R204" s="74"/>
      <c r="S204" s="74"/>
      <c r="T204" s="74"/>
      <c r="U204" s="74"/>
      <c r="V204" s="74"/>
      <c r="W204" s="74"/>
      <c r="X204" s="75"/>
      <c r="Y204" s="75"/>
      <c r="Z204" s="79"/>
      <c r="AA204" s="380"/>
      <c r="AB204" s="380"/>
      <c r="AC204" s="380">
        <v>5000</v>
      </c>
      <c r="AD204" s="380"/>
      <c r="AE204" s="380"/>
      <c r="AF204" s="380"/>
      <c r="AG204" s="380"/>
      <c r="AH204" s="380"/>
      <c r="AI204" s="380"/>
      <c r="AJ204" s="380"/>
      <c r="AK204" s="380"/>
      <c r="AL204" s="380"/>
      <c r="AM204" s="275">
        <f t="shared" si="78"/>
        <v>90</v>
      </c>
      <c r="AN204" s="290">
        <f t="shared" si="79"/>
        <v>43099</v>
      </c>
      <c r="AO204" s="269">
        <v>-5</v>
      </c>
      <c r="AP204" s="290">
        <f t="shared" si="80"/>
        <v>43094</v>
      </c>
      <c r="AQ204" s="269">
        <v>5</v>
      </c>
      <c r="AR204" s="290">
        <f t="shared" si="81"/>
        <v>43099</v>
      </c>
      <c r="AS204" s="269" t="str">
        <f t="shared" si="82"/>
        <v>ธ.ค.</v>
      </c>
      <c r="AT204" s="267">
        <f t="shared" si="83"/>
        <v>90</v>
      </c>
      <c r="AU204" s="166" t="str">
        <f t="shared" si="84"/>
        <v>2 เดือน 29 วัน</v>
      </c>
    </row>
    <row r="205" spans="1:47" s="78" customFormat="1" ht="21.75" customHeight="1" x14ac:dyDescent="0.25">
      <c r="A205" s="69" t="s">
        <v>540</v>
      </c>
      <c r="B205" s="54">
        <v>1</v>
      </c>
      <c r="C205" s="55" t="s">
        <v>59</v>
      </c>
      <c r="D205" s="56">
        <v>107000</v>
      </c>
      <c r="E205" s="55"/>
      <c r="F205" s="297">
        <v>43009</v>
      </c>
      <c r="G205" s="297">
        <v>43099</v>
      </c>
      <c r="H205" s="72" t="s">
        <v>29</v>
      </c>
      <c r="I205" s="72" t="s">
        <v>616</v>
      </c>
      <c r="J205" s="56"/>
      <c r="K205" s="72"/>
      <c r="L205" s="72" t="s">
        <v>31</v>
      </c>
      <c r="M205" s="55"/>
      <c r="N205" s="379" t="s">
        <v>633</v>
      </c>
      <c r="O205" s="379" t="s">
        <v>633</v>
      </c>
      <c r="P205" s="379" t="s">
        <v>633</v>
      </c>
      <c r="Q205" s="74"/>
      <c r="R205" s="74"/>
      <c r="S205" s="74"/>
      <c r="T205" s="74"/>
      <c r="U205" s="74"/>
      <c r="V205" s="74"/>
      <c r="W205" s="74"/>
      <c r="X205" s="75"/>
      <c r="Y205" s="75"/>
      <c r="Z205" s="79"/>
      <c r="AA205" s="380"/>
      <c r="AB205" s="380"/>
      <c r="AC205" s="380">
        <v>107000</v>
      </c>
      <c r="AD205" s="380"/>
      <c r="AE205" s="380"/>
      <c r="AF205" s="380"/>
      <c r="AG205" s="380"/>
      <c r="AH205" s="380"/>
      <c r="AI205" s="380"/>
      <c r="AJ205" s="380"/>
      <c r="AK205" s="380"/>
      <c r="AL205" s="380"/>
      <c r="AM205" s="275">
        <f t="shared" si="78"/>
        <v>90</v>
      </c>
      <c r="AN205" s="290">
        <f t="shared" si="79"/>
        <v>43099</v>
      </c>
      <c r="AO205" s="269">
        <v>-5</v>
      </c>
      <c r="AP205" s="290">
        <f t="shared" si="80"/>
        <v>43094</v>
      </c>
      <c r="AQ205" s="269">
        <v>5</v>
      </c>
      <c r="AR205" s="290">
        <f t="shared" si="81"/>
        <v>43099</v>
      </c>
      <c r="AS205" s="269" t="str">
        <f t="shared" si="82"/>
        <v>ธ.ค.</v>
      </c>
      <c r="AT205" s="267">
        <f t="shared" si="83"/>
        <v>90</v>
      </c>
      <c r="AU205" s="166" t="str">
        <f t="shared" si="84"/>
        <v>2 เดือน 29 วัน</v>
      </c>
    </row>
    <row r="206" spans="1:47" s="78" customFormat="1" ht="21.75" customHeight="1" x14ac:dyDescent="0.25">
      <c r="A206" s="69" t="s">
        <v>541</v>
      </c>
      <c r="B206" s="54">
        <v>20</v>
      </c>
      <c r="C206" s="55" t="s">
        <v>59</v>
      </c>
      <c r="D206" s="56">
        <v>490000</v>
      </c>
      <c r="E206" s="55"/>
      <c r="F206" s="297">
        <v>43009</v>
      </c>
      <c r="G206" s="297">
        <v>43099</v>
      </c>
      <c r="H206" s="72" t="s">
        <v>29</v>
      </c>
      <c r="I206" s="72" t="s">
        <v>616</v>
      </c>
      <c r="J206" s="56"/>
      <c r="K206" s="72"/>
      <c r="L206" s="72" t="s">
        <v>31</v>
      </c>
      <c r="M206" s="55"/>
      <c r="N206" s="379" t="s">
        <v>633</v>
      </c>
      <c r="O206" s="379" t="s">
        <v>633</v>
      </c>
      <c r="P206" s="379" t="s">
        <v>633</v>
      </c>
      <c r="Q206" s="74"/>
      <c r="R206" s="74"/>
      <c r="S206" s="74"/>
      <c r="T206" s="74"/>
      <c r="U206" s="74"/>
      <c r="V206" s="74"/>
      <c r="W206" s="74"/>
      <c r="X206" s="75"/>
      <c r="Y206" s="75"/>
      <c r="Z206" s="79"/>
      <c r="AA206" s="380"/>
      <c r="AB206" s="380"/>
      <c r="AC206" s="380">
        <v>490000</v>
      </c>
      <c r="AD206" s="380"/>
      <c r="AE206" s="380"/>
      <c r="AF206" s="380"/>
      <c r="AG206" s="380"/>
      <c r="AH206" s="380"/>
      <c r="AI206" s="380"/>
      <c r="AJ206" s="380"/>
      <c r="AK206" s="380"/>
      <c r="AL206" s="380"/>
      <c r="AM206" s="275">
        <f t="shared" si="78"/>
        <v>90</v>
      </c>
      <c r="AN206" s="290">
        <f t="shared" si="79"/>
        <v>43099</v>
      </c>
      <c r="AO206" s="269">
        <v>-5</v>
      </c>
      <c r="AP206" s="290">
        <f t="shared" si="80"/>
        <v>43094</v>
      </c>
      <c r="AQ206" s="269">
        <v>5</v>
      </c>
      <c r="AR206" s="290">
        <f t="shared" si="81"/>
        <v>43099</v>
      </c>
      <c r="AS206" s="269" t="str">
        <f t="shared" si="82"/>
        <v>ธ.ค.</v>
      </c>
      <c r="AT206" s="267">
        <f t="shared" si="83"/>
        <v>90</v>
      </c>
      <c r="AU206" s="166" t="str">
        <f t="shared" si="84"/>
        <v>2 เดือน 29 วัน</v>
      </c>
    </row>
    <row r="207" spans="1:47" s="78" customFormat="1" ht="21.75" customHeight="1" x14ac:dyDescent="0.25">
      <c r="A207" s="69" t="s">
        <v>542</v>
      </c>
      <c r="B207" s="54">
        <v>10</v>
      </c>
      <c r="C207" s="55" t="s">
        <v>157</v>
      </c>
      <c r="D207" s="56">
        <v>330000</v>
      </c>
      <c r="E207" s="55"/>
      <c r="F207" s="297">
        <v>43009</v>
      </c>
      <c r="G207" s="297">
        <v>43099</v>
      </c>
      <c r="H207" s="72" t="s">
        <v>29</v>
      </c>
      <c r="I207" s="72" t="s">
        <v>616</v>
      </c>
      <c r="J207" s="56"/>
      <c r="K207" s="72"/>
      <c r="L207" s="72" t="s">
        <v>31</v>
      </c>
      <c r="M207" s="55"/>
      <c r="N207" s="379" t="s">
        <v>633</v>
      </c>
      <c r="O207" s="379" t="s">
        <v>633</v>
      </c>
      <c r="P207" s="379" t="s">
        <v>633</v>
      </c>
      <c r="Q207" s="74"/>
      <c r="R207" s="74"/>
      <c r="S207" s="74"/>
      <c r="T207" s="74"/>
      <c r="U207" s="74"/>
      <c r="V207" s="74"/>
      <c r="W207" s="74"/>
      <c r="X207" s="75"/>
      <c r="Y207" s="75"/>
      <c r="Z207" s="79"/>
      <c r="AA207" s="380"/>
      <c r="AB207" s="380"/>
      <c r="AC207" s="380">
        <v>330000</v>
      </c>
      <c r="AD207" s="380"/>
      <c r="AE207" s="380"/>
      <c r="AF207" s="380"/>
      <c r="AG207" s="380"/>
      <c r="AH207" s="380"/>
      <c r="AI207" s="380"/>
      <c r="AJ207" s="380"/>
      <c r="AK207" s="380"/>
      <c r="AL207" s="380"/>
      <c r="AM207" s="275">
        <f t="shared" si="78"/>
        <v>90</v>
      </c>
      <c r="AN207" s="290">
        <f t="shared" si="79"/>
        <v>43099</v>
      </c>
      <c r="AO207" s="269">
        <v>-5</v>
      </c>
      <c r="AP207" s="290">
        <f t="shared" si="80"/>
        <v>43094</v>
      </c>
      <c r="AQ207" s="269">
        <v>5</v>
      </c>
      <c r="AR207" s="290">
        <f t="shared" si="81"/>
        <v>43099</v>
      </c>
      <c r="AS207" s="269" t="str">
        <f t="shared" si="82"/>
        <v>ธ.ค.</v>
      </c>
      <c r="AT207" s="267">
        <f t="shared" si="83"/>
        <v>90</v>
      </c>
      <c r="AU207" s="166" t="str">
        <f t="shared" si="84"/>
        <v>2 เดือน 29 วัน</v>
      </c>
    </row>
    <row r="208" spans="1:47" s="78" customFormat="1" ht="21.75" customHeight="1" x14ac:dyDescent="0.25">
      <c r="A208" s="69" t="s">
        <v>543</v>
      </c>
      <c r="B208" s="54">
        <v>14</v>
      </c>
      <c r="C208" s="55" t="s">
        <v>45</v>
      </c>
      <c r="D208" s="56">
        <v>210000</v>
      </c>
      <c r="E208" s="55"/>
      <c r="F208" s="297">
        <v>43009</v>
      </c>
      <c r="G208" s="297">
        <v>43099</v>
      </c>
      <c r="H208" s="72" t="s">
        <v>29</v>
      </c>
      <c r="I208" s="72" t="s">
        <v>616</v>
      </c>
      <c r="J208" s="56"/>
      <c r="K208" s="72"/>
      <c r="L208" s="72" t="s">
        <v>31</v>
      </c>
      <c r="M208" s="55"/>
      <c r="N208" s="379" t="s">
        <v>633</v>
      </c>
      <c r="O208" s="379" t="s">
        <v>633</v>
      </c>
      <c r="P208" s="379" t="s">
        <v>633</v>
      </c>
      <c r="Q208" s="74"/>
      <c r="R208" s="74"/>
      <c r="S208" s="74"/>
      <c r="T208" s="74"/>
      <c r="U208" s="74"/>
      <c r="V208" s="74"/>
      <c r="W208" s="74"/>
      <c r="X208" s="75"/>
      <c r="Y208" s="75"/>
      <c r="Z208" s="79"/>
      <c r="AA208" s="380"/>
      <c r="AB208" s="380"/>
      <c r="AC208" s="380">
        <v>210000</v>
      </c>
      <c r="AD208" s="380"/>
      <c r="AE208" s="380"/>
      <c r="AF208" s="380"/>
      <c r="AG208" s="380"/>
      <c r="AH208" s="380"/>
      <c r="AI208" s="380"/>
      <c r="AJ208" s="380"/>
      <c r="AK208" s="380"/>
      <c r="AL208" s="380"/>
      <c r="AM208" s="275">
        <f t="shared" si="78"/>
        <v>90</v>
      </c>
      <c r="AN208" s="290">
        <f t="shared" si="79"/>
        <v>43099</v>
      </c>
      <c r="AO208" s="269">
        <v>-5</v>
      </c>
      <c r="AP208" s="290">
        <f t="shared" si="80"/>
        <v>43094</v>
      </c>
      <c r="AQ208" s="269">
        <v>5</v>
      </c>
      <c r="AR208" s="290">
        <f t="shared" si="81"/>
        <v>43099</v>
      </c>
      <c r="AS208" s="269" t="str">
        <f t="shared" si="82"/>
        <v>ธ.ค.</v>
      </c>
      <c r="AT208" s="267">
        <f t="shared" si="83"/>
        <v>90</v>
      </c>
      <c r="AU208" s="166" t="str">
        <f t="shared" si="84"/>
        <v>2 เดือน 29 วัน</v>
      </c>
    </row>
    <row r="209" spans="1:47" s="78" customFormat="1" ht="21.75" customHeight="1" x14ac:dyDescent="0.25">
      <c r="A209" s="69" t="s">
        <v>544</v>
      </c>
      <c r="B209" s="54">
        <v>6</v>
      </c>
      <c r="C209" s="55" t="s">
        <v>45</v>
      </c>
      <c r="D209" s="56">
        <v>225000</v>
      </c>
      <c r="E209" s="55"/>
      <c r="F209" s="297">
        <v>43009</v>
      </c>
      <c r="G209" s="297">
        <v>43099</v>
      </c>
      <c r="H209" s="72" t="s">
        <v>29</v>
      </c>
      <c r="I209" s="72" t="s">
        <v>616</v>
      </c>
      <c r="J209" s="56"/>
      <c r="K209" s="72"/>
      <c r="L209" s="72" t="s">
        <v>31</v>
      </c>
      <c r="M209" s="55"/>
      <c r="N209" s="379" t="s">
        <v>633</v>
      </c>
      <c r="O209" s="379" t="s">
        <v>633</v>
      </c>
      <c r="P209" s="379" t="s">
        <v>633</v>
      </c>
      <c r="Q209" s="74"/>
      <c r="R209" s="74"/>
      <c r="S209" s="74"/>
      <c r="T209" s="74"/>
      <c r="U209" s="74"/>
      <c r="V209" s="74"/>
      <c r="W209" s="74"/>
      <c r="X209" s="75"/>
      <c r="Y209" s="75"/>
      <c r="Z209" s="79"/>
      <c r="AA209" s="380"/>
      <c r="AB209" s="380"/>
      <c r="AC209" s="380">
        <v>225000</v>
      </c>
      <c r="AD209" s="380"/>
      <c r="AE209" s="380"/>
      <c r="AF209" s="380"/>
      <c r="AG209" s="380"/>
      <c r="AH209" s="380"/>
      <c r="AI209" s="380"/>
      <c r="AJ209" s="380"/>
      <c r="AK209" s="380"/>
      <c r="AL209" s="380"/>
      <c r="AM209" s="275">
        <f t="shared" si="78"/>
        <v>90</v>
      </c>
      <c r="AN209" s="290">
        <f t="shared" si="79"/>
        <v>43099</v>
      </c>
      <c r="AO209" s="269">
        <v>-5</v>
      </c>
      <c r="AP209" s="290">
        <f t="shared" si="80"/>
        <v>43094</v>
      </c>
      <c r="AQ209" s="269">
        <v>5</v>
      </c>
      <c r="AR209" s="290">
        <f t="shared" si="81"/>
        <v>43099</v>
      </c>
      <c r="AS209" s="269" t="str">
        <f t="shared" si="82"/>
        <v>ธ.ค.</v>
      </c>
      <c r="AT209" s="267">
        <f t="shared" si="83"/>
        <v>90</v>
      </c>
      <c r="AU209" s="166" t="str">
        <f t="shared" si="84"/>
        <v>2 เดือน 29 วัน</v>
      </c>
    </row>
    <row r="210" spans="1:47" s="78" customFormat="1" ht="21.75" customHeight="1" x14ac:dyDescent="0.25">
      <c r="A210" s="69" t="s">
        <v>545</v>
      </c>
      <c r="B210" s="54">
        <v>10</v>
      </c>
      <c r="C210" s="55" t="s">
        <v>45</v>
      </c>
      <c r="D210" s="56">
        <v>150000</v>
      </c>
      <c r="E210" s="55"/>
      <c r="F210" s="297">
        <v>43009</v>
      </c>
      <c r="G210" s="297">
        <v>43099</v>
      </c>
      <c r="H210" s="72" t="s">
        <v>29</v>
      </c>
      <c r="I210" s="72" t="s">
        <v>616</v>
      </c>
      <c r="J210" s="56"/>
      <c r="K210" s="72"/>
      <c r="L210" s="72" t="s">
        <v>31</v>
      </c>
      <c r="M210" s="55"/>
      <c r="N210" s="379" t="s">
        <v>633</v>
      </c>
      <c r="O210" s="379" t="s">
        <v>633</v>
      </c>
      <c r="P210" s="379" t="s">
        <v>633</v>
      </c>
      <c r="Q210" s="74"/>
      <c r="R210" s="74"/>
      <c r="S210" s="74"/>
      <c r="T210" s="74"/>
      <c r="U210" s="74"/>
      <c r="V210" s="74"/>
      <c r="W210" s="74"/>
      <c r="X210" s="75"/>
      <c r="Y210" s="75"/>
      <c r="Z210" s="79"/>
      <c r="AA210" s="380"/>
      <c r="AB210" s="380"/>
      <c r="AC210" s="380">
        <v>150000</v>
      </c>
      <c r="AD210" s="380"/>
      <c r="AE210" s="380"/>
      <c r="AF210" s="380"/>
      <c r="AG210" s="380"/>
      <c r="AH210" s="380"/>
      <c r="AI210" s="380"/>
      <c r="AJ210" s="380"/>
      <c r="AK210" s="380"/>
      <c r="AL210" s="380"/>
      <c r="AM210" s="275">
        <f t="shared" si="78"/>
        <v>90</v>
      </c>
      <c r="AN210" s="290">
        <f t="shared" si="79"/>
        <v>43099</v>
      </c>
      <c r="AO210" s="269">
        <v>-5</v>
      </c>
      <c r="AP210" s="290">
        <f t="shared" si="80"/>
        <v>43094</v>
      </c>
      <c r="AQ210" s="269">
        <v>5</v>
      </c>
      <c r="AR210" s="290">
        <f t="shared" si="81"/>
        <v>43099</v>
      </c>
      <c r="AS210" s="269" t="str">
        <f t="shared" si="82"/>
        <v>ธ.ค.</v>
      </c>
      <c r="AT210" s="267">
        <f t="shared" si="83"/>
        <v>90</v>
      </c>
      <c r="AU210" s="166" t="str">
        <f t="shared" si="84"/>
        <v>2 เดือน 29 วัน</v>
      </c>
    </row>
    <row r="211" spans="1:47" s="78" customFormat="1" ht="21.75" customHeight="1" x14ac:dyDescent="0.25">
      <c r="A211" s="69" t="s">
        <v>546</v>
      </c>
      <c r="B211" s="54">
        <v>15</v>
      </c>
      <c r="C211" s="55" t="s">
        <v>59</v>
      </c>
      <c r="D211" s="56">
        <v>60000</v>
      </c>
      <c r="E211" s="55"/>
      <c r="F211" s="297">
        <v>43009</v>
      </c>
      <c r="G211" s="297">
        <v>43099</v>
      </c>
      <c r="H211" s="72" t="s">
        <v>29</v>
      </c>
      <c r="I211" s="72" t="s">
        <v>616</v>
      </c>
      <c r="J211" s="56"/>
      <c r="K211" s="72"/>
      <c r="L211" s="72" t="s">
        <v>31</v>
      </c>
      <c r="M211" s="55"/>
      <c r="N211" s="379" t="s">
        <v>633</v>
      </c>
      <c r="O211" s="379" t="s">
        <v>633</v>
      </c>
      <c r="P211" s="379" t="s">
        <v>633</v>
      </c>
      <c r="Q211" s="74"/>
      <c r="R211" s="74"/>
      <c r="S211" s="74"/>
      <c r="T211" s="74"/>
      <c r="U211" s="74"/>
      <c r="V211" s="74"/>
      <c r="W211" s="74"/>
      <c r="X211" s="75"/>
      <c r="Y211" s="75"/>
      <c r="Z211" s="79"/>
      <c r="AA211" s="380"/>
      <c r="AB211" s="380"/>
      <c r="AC211" s="380">
        <v>60000</v>
      </c>
      <c r="AD211" s="380"/>
      <c r="AE211" s="380"/>
      <c r="AF211" s="380"/>
      <c r="AG211" s="380"/>
      <c r="AH211" s="380"/>
      <c r="AI211" s="380"/>
      <c r="AJ211" s="380"/>
      <c r="AK211" s="380"/>
      <c r="AL211" s="380"/>
      <c r="AM211" s="275">
        <f t="shared" si="78"/>
        <v>90</v>
      </c>
      <c r="AN211" s="290">
        <f t="shared" si="79"/>
        <v>43099</v>
      </c>
      <c r="AO211" s="269">
        <v>-5</v>
      </c>
      <c r="AP211" s="290">
        <f t="shared" si="80"/>
        <v>43094</v>
      </c>
      <c r="AQ211" s="269">
        <v>5</v>
      </c>
      <c r="AR211" s="290">
        <f t="shared" si="81"/>
        <v>43099</v>
      </c>
      <c r="AS211" s="269" t="str">
        <f t="shared" si="82"/>
        <v>ธ.ค.</v>
      </c>
      <c r="AT211" s="267">
        <f t="shared" si="83"/>
        <v>90</v>
      </c>
      <c r="AU211" s="166" t="str">
        <f t="shared" si="84"/>
        <v>2 เดือน 29 วัน</v>
      </c>
    </row>
    <row r="212" spans="1:47" s="78" customFormat="1" ht="21.75" customHeight="1" x14ac:dyDescent="0.25">
      <c r="A212" s="69" t="s">
        <v>547</v>
      </c>
      <c r="B212" s="54">
        <v>5</v>
      </c>
      <c r="C212" s="55" t="s">
        <v>59</v>
      </c>
      <c r="D212" s="56">
        <v>120000</v>
      </c>
      <c r="E212" s="55"/>
      <c r="F212" s="297">
        <v>43009</v>
      </c>
      <c r="G212" s="297">
        <v>43099</v>
      </c>
      <c r="H212" s="72" t="s">
        <v>29</v>
      </c>
      <c r="I212" s="72" t="s">
        <v>616</v>
      </c>
      <c r="J212" s="56"/>
      <c r="K212" s="72"/>
      <c r="L212" s="72" t="s">
        <v>31</v>
      </c>
      <c r="M212" s="55"/>
      <c r="N212" s="379" t="s">
        <v>633</v>
      </c>
      <c r="O212" s="379" t="s">
        <v>633</v>
      </c>
      <c r="P212" s="379" t="s">
        <v>633</v>
      </c>
      <c r="Q212" s="74"/>
      <c r="R212" s="74"/>
      <c r="S212" s="74"/>
      <c r="T212" s="74"/>
      <c r="U212" s="74"/>
      <c r="V212" s="74"/>
      <c r="W212" s="74"/>
      <c r="X212" s="75"/>
      <c r="Y212" s="75"/>
      <c r="Z212" s="79"/>
      <c r="AA212" s="380"/>
      <c r="AB212" s="380"/>
      <c r="AC212" s="380">
        <v>120000</v>
      </c>
      <c r="AD212" s="380"/>
      <c r="AE212" s="380"/>
      <c r="AF212" s="380"/>
      <c r="AG212" s="380"/>
      <c r="AH212" s="380"/>
      <c r="AI212" s="380"/>
      <c r="AJ212" s="380"/>
      <c r="AK212" s="380"/>
      <c r="AL212" s="380"/>
      <c r="AM212" s="275">
        <f t="shared" si="78"/>
        <v>90</v>
      </c>
      <c r="AN212" s="290">
        <f t="shared" si="79"/>
        <v>43099</v>
      </c>
      <c r="AO212" s="269">
        <v>-5</v>
      </c>
      <c r="AP212" s="290">
        <f t="shared" si="80"/>
        <v>43094</v>
      </c>
      <c r="AQ212" s="269">
        <v>5</v>
      </c>
      <c r="AR212" s="290">
        <f t="shared" si="81"/>
        <v>43099</v>
      </c>
      <c r="AS212" s="269" t="str">
        <f t="shared" si="82"/>
        <v>ธ.ค.</v>
      </c>
      <c r="AT212" s="267">
        <f t="shared" si="83"/>
        <v>90</v>
      </c>
      <c r="AU212" s="166" t="str">
        <f t="shared" si="84"/>
        <v>2 เดือน 29 วัน</v>
      </c>
    </row>
    <row r="213" spans="1:47" s="78" customFormat="1" ht="21.75" customHeight="1" x14ac:dyDescent="0.25">
      <c r="A213" s="69" t="s">
        <v>548</v>
      </c>
      <c r="B213" s="54">
        <v>1</v>
      </c>
      <c r="C213" s="55" t="s">
        <v>59</v>
      </c>
      <c r="D213" s="56">
        <v>941100</v>
      </c>
      <c r="E213" s="55"/>
      <c r="F213" s="297">
        <v>43009</v>
      </c>
      <c r="G213" s="297">
        <v>43099</v>
      </c>
      <c r="H213" s="72" t="s">
        <v>29</v>
      </c>
      <c r="I213" s="72" t="s">
        <v>616</v>
      </c>
      <c r="J213" s="56"/>
      <c r="K213" s="72"/>
      <c r="L213" s="72" t="s">
        <v>31</v>
      </c>
      <c r="M213" s="55"/>
      <c r="N213" s="379" t="s">
        <v>633</v>
      </c>
      <c r="O213" s="379" t="s">
        <v>633</v>
      </c>
      <c r="P213" s="379" t="s">
        <v>633</v>
      </c>
      <c r="Q213" s="74"/>
      <c r="R213" s="74"/>
      <c r="S213" s="74"/>
      <c r="T213" s="74"/>
      <c r="U213" s="74"/>
      <c r="V213" s="74"/>
      <c r="W213" s="74"/>
      <c r="X213" s="75"/>
      <c r="Y213" s="75"/>
      <c r="Z213" s="79"/>
      <c r="AA213" s="380"/>
      <c r="AB213" s="380"/>
      <c r="AC213" s="380">
        <v>941100</v>
      </c>
      <c r="AD213" s="380"/>
      <c r="AE213" s="380"/>
      <c r="AF213" s="380"/>
      <c r="AG213" s="380"/>
      <c r="AH213" s="380"/>
      <c r="AI213" s="380"/>
      <c r="AJ213" s="380"/>
      <c r="AK213" s="380"/>
      <c r="AL213" s="380"/>
      <c r="AM213" s="275">
        <f t="shared" si="78"/>
        <v>90</v>
      </c>
      <c r="AN213" s="290">
        <f t="shared" si="79"/>
        <v>43099</v>
      </c>
      <c r="AO213" s="269">
        <v>-5</v>
      </c>
      <c r="AP213" s="290">
        <f t="shared" si="80"/>
        <v>43094</v>
      </c>
      <c r="AQ213" s="269">
        <v>5</v>
      </c>
      <c r="AR213" s="290">
        <f t="shared" si="81"/>
        <v>43099</v>
      </c>
      <c r="AS213" s="269" t="str">
        <f t="shared" si="82"/>
        <v>ธ.ค.</v>
      </c>
      <c r="AT213" s="267">
        <f t="shared" si="83"/>
        <v>90</v>
      </c>
      <c r="AU213" s="166" t="str">
        <f t="shared" si="84"/>
        <v>2 เดือน 29 วัน</v>
      </c>
    </row>
    <row r="214" spans="1:47" s="78" customFormat="1" ht="21.75" customHeight="1" x14ac:dyDescent="0.25">
      <c r="A214" s="69" t="s">
        <v>549</v>
      </c>
      <c r="B214" s="54">
        <v>1</v>
      </c>
      <c r="C214" s="55" t="s">
        <v>59</v>
      </c>
      <c r="D214" s="56">
        <v>234000</v>
      </c>
      <c r="E214" s="55"/>
      <c r="F214" s="297">
        <v>43009</v>
      </c>
      <c r="G214" s="297">
        <v>43099</v>
      </c>
      <c r="H214" s="72" t="s">
        <v>29</v>
      </c>
      <c r="I214" s="72" t="s">
        <v>616</v>
      </c>
      <c r="J214" s="56"/>
      <c r="K214" s="72"/>
      <c r="L214" s="72" t="s">
        <v>31</v>
      </c>
      <c r="M214" s="55"/>
      <c r="N214" s="379" t="s">
        <v>633</v>
      </c>
      <c r="O214" s="379" t="s">
        <v>633</v>
      </c>
      <c r="P214" s="379" t="s">
        <v>633</v>
      </c>
      <c r="Q214" s="74"/>
      <c r="R214" s="74"/>
      <c r="S214" s="74"/>
      <c r="T214" s="74"/>
      <c r="U214" s="74"/>
      <c r="V214" s="74"/>
      <c r="W214" s="74"/>
      <c r="X214" s="75"/>
      <c r="Y214" s="75"/>
      <c r="Z214" s="79"/>
      <c r="AA214" s="380"/>
      <c r="AB214" s="380"/>
      <c r="AC214" s="380">
        <v>234000</v>
      </c>
      <c r="AD214" s="380"/>
      <c r="AE214" s="380"/>
      <c r="AF214" s="380"/>
      <c r="AG214" s="380"/>
      <c r="AH214" s="380"/>
      <c r="AI214" s="380"/>
      <c r="AJ214" s="380"/>
      <c r="AK214" s="380"/>
      <c r="AL214" s="380"/>
      <c r="AM214" s="275">
        <f t="shared" si="78"/>
        <v>90</v>
      </c>
      <c r="AN214" s="290">
        <f t="shared" si="79"/>
        <v>43099</v>
      </c>
      <c r="AO214" s="269">
        <v>-5</v>
      </c>
      <c r="AP214" s="290">
        <f t="shared" si="80"/>
        <v>43094</v>
      </c>
      <c r="AQ214" s="269">
        <v>5</v>
      </c>
      <c r="AR214" s="290">
        <f t="shared" si="81"/>
        <v>43099</v>
      </c>
      <c r="AS214" s="269" t="str">
        <f t="shared" si="82"/>
        <v>ธ.ค.</v>
      </c>
      <c r="AT214" s="267">
        <f t="shared" si="83"/>
        <v>90</v>
      </c>
      <c r="AU214" s="166" t="str">
        <f t="shared" si="84"/>
        <v>2 เดือน 29 วัน</v>
      </c>
    </row>
    <row r="215" spans="1:47" s="260" customFormat="1" ht="21.75" customHeight="1" x14ac:dyDescent="0.25">
      <c r="A215" s="251" t="s">
        <v>365</v>
      </c>
      <c r="B215" s="252"/>
      <c r="C215" s="253"/>
      <c r="D215" s="254"/>
      <c r="E215" s="253"/>
      <c r="F215" s="296"/>
      <c r="G215" s="296"/>
      <c r="H215" s="255"/>
      <c r="I215" s="255"/>
      <c r="J215" s="254"/>
      <c r="K215" s="255"/>
      <c r="L215" s="255"/>
      <c r="M215" s="253"/>
      <c r="N215" s="256"/>
      <c r="O215" s="256"/>
      <c r="P215" s="257"/>
      <c r="Q215" s="257"/>
      <c r="R215" s="257"/>
      <c r="S215" s="257"/>
      <c r="T215" s="257"/>
      <c r="U215" s="257"/>
      <c r="V215" s="257"/>
      <c r="W215" s="257"/>
      <c r="X215" s="258"/>
      <c r="Y215" s="258"/>
      <c r="Z215" s="259"/>
      <c r="AA215" s="386"/>
      <c r="AB215" s="386"/>
      <c r="AC215" s="386"/>
      <c r="AD215" s="386"/>
      <c r="AE215" s="386"/>
      <c r="AF215" s="386"/>
      <c r="AG215" s="386"/>
      <c r="AH215" s="386"/>
      <c r="AI215" s="386"/>
      <c r="AJ215" s="386"/>
      <c r="AK215" s="386"/>
      <c r="AL215" s="386"/>
      <c r="AM215" s="274"/>
      <c r="AN215" s="289"/>
      <c r="AO215" s="282"/>
      <c r="AP215" s="289"/>
      <c r="AQ215" s="282"/>
      <c r="AR215" s="289"/>
      <c r="AS215" s="282"/>
      <c r="AT215" s="266"/>
      <c r="AU215" s="300"/>
    </row>
    <row r="216" spans="1:47" s="78" customFormat="1" ht="21.75" customHeight="1" x14ac:dyDescent="0.25">
      <c r="A216" s="69" t="s">
        <v>553</v>
      </c>
      <c r="B216" s="54">
        <v>1</v>
      </c>
      <c r="C216" s="55" t="s">
        <v>45</v>
      </c>
      <c r="D216" s="56">
        <v>1500000</v>
      </c>
      <c r="E216" s="55"/>
      <c r="F216" s="297">
        <v>43009</v>
      </c>
      <c r="G216" s="297">
        <v>43099</v>
      </c>
      <c r="H216" s="72" t="s">
        <v>29</v>
      </c>
      <c r="I216" s="72" t="s">
        <v>616</v>
      </c>
      <c r="J216" s="56"/>
      <c r="K216" s="72"/>
      <c r="L216" s="72" t="s">
        <v>31</v>
      </c>
      <c r="M216" s="55"/>
      <c r="N216" s="379" t="s">
        <v>633</v>
      </c>
      <c r="O216" s="379" t="s">
        <v>633</v>
      </c>
      <c r="P216" s="379" t="s">
        <v>633</v>
      </c>
      <c r="Q216" s="74"/>
      <c r="R216" s="74"/>
      <c r="S216" s="74"/>
      <c r="T216" s="74"/>
      <c r="U216" s="74"/>
      <c r="V216" s="74"/>
      <c r="W216" s="74"/>
      <c r="X216" s="75"/>
      <c r="Y216" s="75"/>
      <c r="Z216" s="79"/>
      <c r="AA216" s="380"/>
      <c r="AB216" s="380"/>
      <c r="AC216" s="380">
        <v>1500000</v>
      </c>
      <c r="AD216" s="380"/>
      <c r="AE216" s="380"/>
      <c r="AF216" s="380"/>
      <c r="AG216" s="380"/>
      <c r="AH216" s="380"/>
      <c r="AI216" s="380"/>
      <c r="AJ216" s="380"/>
      <c r="AK216" s="380"/>
      <c r="AL216" s="380"/>
      <c r="AM216" s="275">
        <f t="shared" ref="AM216:AM219" si="85">+G216-F216</f>
        <v>90</v>
      </c>
      <c r="AN216" s="290">
        <f t="shared" ref="AN216:AN219" si="86">G216</f>
        <v>43099</v>
      </c>
      <c r="AO216" s="269">
        <v>-5</v>
      </c>
      <c r="AP216" s="290">
        <f t="shared" ref="AP216:AP219" si="87">+AN216+AO216</f>
        <v>43094</v>
      </c>
      <c r="AQ216" s="269">
        <v>5</v>
      </c>
      <c r="AR216" s="290">
        <f t="shared" ref="AR216:AR219" si="88">+AQ216+AP216</f>
        <v>43099</v>
      </c>
      <c r="AS216" s="269" t="str">
        <f t="shared" ref="AS216:AS219" si="89">IF((MONTH(AR216))=1,"ม.ค.",IF((MONTH(AR216))=2,"ก.พ.",IF((MONTH(AR216))=3,"มี.ค.",IF((MONTH(AR216))=4,"เม.ย.",IF((MONTH(AR216))=5,"พ.ค.",IF((MONTH(AR216))=6,"มิ.ย.",IF((MONTH(AR216))=7,"ก.ค.",IF((MONTH(AR216))=8,"ส.ค.",IF((MONTH(AR216))=9,"ก.ย.",IF((MONTH(AR216))=10,"ต.ค.",IF((MONTH(AR216))=11,"พ.ย.",IF((MONTH(AR216))=12,"ธ.ค."))))))))))))</f>
        <v>ธ.ค.</v>
      </c>
      <c r="AT216" s="267">
        <f t="shared" ref="AT216:AT219" si="90">DATEDIF(F216,AR216,"d")</f>
        <v>90</v>
      </c>
      <c r="AU216" s="166" t="str">
        <f t="shared" ref="AU216:AU219" si="91">IF((DATEDIF(F216,AR216,"y"))=0,(DATEDIF(F216,AR216,"ym")&amp;" เดือน "&amp;DATEDIF(F216,AR216,"md")&amp;" วัน"),IF((DATEDIF(F216,AR216,"y"))&gt;0,(DATEDIF(F216,AR216,"y")&amp;" ปี "&amp;DATEDIF(F216,AR216,"ym")&amp;" เดือน "&amp;DATEDIF(F216,AR216,"md")&amp;" วัน")))</f>
        <v>2 เดือน 29 วัน</v>
      </c>
    </row>
    <row r="217" spans="1:47" s="78" customFormat="1" ht="21.75" customHeight="1" x14ac:dyDescent="0.25">
      <c r="A217" s="69" t="s">
        <v>554</v>
      </c>
      <c r="B217" s="54">
        <v>1</v>
      </c>
      <c r="C217" s="55" t="s">
        <v>59</v>
      </c>
      <c r="D217" s="56">
        <v>1022000</v>
      </c>
      <c r="E217" s="55"/>
      <c r="F217" s="297">
        <v>43009</v>
      </c>
      <c r="G217" s="297">
        <v>43099</v>
      </c>
      <c r="H217" s="72" t="s">
        <v>29</v>
      </c>
      <c r="I217" s="72" t="s">
        <v>616</v>
      </c>
      <c r="J217" s="56"/>
      <c r="K217" s="72"/>
      <c r="L217" s="72" t="s">
        <v>31</v>
      </c>
      <c r="M217" s="55"/>
      <c r="N217" s="379" t="s">
        <v>633</v>
      </c>
      <c r="O217" s="379" t="s">
        <v>633</v>
      </c>
      <c r="P217" s="379" t="s">
        <v>633</v>
      </c>
      <c r="Q217" s="74"/>
      <c r="R217" s="74"/>
      <c r="S217" s="74"/>
      <c r="T217" s="74"/>
      <c r="U217" s="74"/>
      <c r="V217" s="74"/>
      <c r="W217" s="74"/>
      <c r="X217" s="75"/>
      <c r="Y217" s="75"/>
      <c r="Z217" s="79"/>
      <c r="AA217" s="380"/>
      <c r="AB217" s="380"/>
      <c r="AC217" s="380">
        <v>1022000</v>
      </c>
      <c r="AD217" s="380"/>
      <c r="AE217" s="380"/>
      <c r="AF217" s="380"/>
      <c r="AG217" s="380"/>
      <c r="AH217" s="380"/>
      <c r="AI217" s="380"/>
      <c r="AJ217" s="380"/>
      <c r="AK217" s="380"/>
      <c r="AL217" s="380"/>
      <c r="AM217" s="275">
        <f t="shared" si="85"/>
        <v>90</v>
      </c>
      <c r="AN217" s="290">
        <f t="shared" si="86"/>
        <v>43099</v>
      </c>
      <c r="AO217" s="269">
        <v>-5</v>
      </c>
      <c r="AP217" s="290">
        <f t="shared" si="87"/>
        <v>43094</v>
      </c>
      <c r="AQ217" s="269">
        <v>5</v>
      </c>
      <c r="AR217" s="290">
        <f t="shared" si="88"/>
        <v>43099</v>
      </c>
      <c r="AS217" s="269" t="str">
        <f t="shared" si="89"/>
        <v>ธ.ค.</v>
      </c>
      <c r="AT217" s="267">
        <f t="shared" si="90"/>
        <v>90</v>
      </c>
      <c r="AU217" s="166" t="str">
        <f t="shared" si="91"/>
        <v>2 เดือน 29 วัน</v>
      </c>
    </row>
    <row r="218" spans="1:47" s="78" customFormat="1" ht="21.75" customHeight="1" x14ac:dyDescent="0.25">
      <c r="A218" s="69" t="s">
        <v>555</v>
      </c>
      <c r="B218" s="54">
        <v>1</v>
      </c>
      <c r="C218" s="55" t="s">
        <v>59</v>
      </c>
      <c r="D218" s="56">
        <v>1942000</v>
      </c>
      <c r="E218" s="55"/>
      <c r="F218" s="297">
        <v>43009</v>
      </c>
      <c r="G218" s="297">
        <v>43099</v>
      </c>
      <c r="H218" s="72" t="s">
        <v>29</v>
      </c>
      <c r="I218" s="72" t="s">
        <v>616</v>
      </c>
      <c r="J218" s="56"/>
      <c r="K218" s="72"/>
      <c r="L218" s="72" t="s">
        <v>31</v>
      </c>
      <c r="M218" s="55"/>
      <c r="N218" s="379" t="s">
        <v>633</v>
      </c>
      <c r="O218" s="379" t="s">
        <v>633</v>
      </c>
      <c r="P218" s="379" t="s">
        <v>633</v>
      </c>
      <c r="Q218" s="74"/>
      <c r="R218" s="74"/>
      <c r="S218" s="74"/>
      <c r="T218" s="74"/>
      <c r="U218" s="74"/>
      <c r="V218" s="74"/>
      <c r="W218" s="74"/>
      <c r="X218" s="75"/>
      <c r="Y218" s="75"/>
      <c r="Z218" s="79"/>
      <c r="AA218" s="380"/>
      <c r="AB218" s="380"/>
      <c r="AC218" s="380">
        <v>1942000</v>
      </c>
      <c r="AD218" s="380"/>
      <c r="AE218" s="380"/>
      <c r="AF218" s="380"/>
      <c r="AG218" s="380"/>
      <c r="AH218" s="380"/>
      <c r="AI218" s="380"/>
      <c r="AJ218" s="380"/>
      <c r="AK218" s="380"/>
      <c r="AL218" s="380"/>
      <c r="AM218" s="275">
        <f t="shared" si="85"/>
        <v>90</v>
      </c>
      <c r="AN218" s="290">
        <f t="shared" si="86"/>
        <v>43099</v>
      </c>
      <c r="AO218" s="269">
        <v>-5</v>
      </c>
      <c r="AP218" s="290">
        <f t="shared" si="87"/>
        <v>43094</v>
      </c>
      <c r="AQ218" s="269">
        <v>5</v>
      </c>
      <c r="AR218" s="290">
        <f t="shared" si="88"/>
        <v>43099</v>
      </c>
      <c r="AS218" s="269" t="str">
        <f t="shared" si="89"/>
        <v>ธ.ค.</v>
      </c>
      <c r="AT218" s="267">
        <f t="shared" si="90"/>
        <v>90</v>
      </c>
      <c r="AU218" s="166" t="str">
        <f t="shared" si="91"/>
        <v>2 เดือน 29 วัน</v>
      </c>
    </row>
    <row r="219" spans="1:47" s="78" customFormat="1" ht="21.75" customHeight="1" x14ac:dyDescent="0.25">
      <c r="A219" s="69" t="s">
        <v>556</v>
      </c>
      <c r="B219" s="54">
        <v>1</v>
      </c>
      <c r="C219" s="55" t="s">
        <v>59</v>
      </c>
      <c r="D219" s="56">
        <v>1450800</v>
      </c>
      <c r="E219" s="55"/>
      <c r="F219" s="297">
        <v>43009</v>
      </c>
      <c r="G219" s="297">
        <v>43099</v>
      </c>
      <c r="H219" s="72" t="s">
        <v>29</v>
      </c>
      <c r="I219" s="72" t="s">
        <v>616</v>
      </c>
      <c r="J219" s="56"/>
      <c r="K219" s="72"/>
      <c r="L219" s="72" t="s">
        <v>31</v>
      </c>
      <c r="M219" s="55"/>
      <c r="N219" s="379" t="s">
        <v>633</v>
      </c>
      <c r="O219" s="379" t="s">
        <v>633</v>
      </c>
      <c r="P219" s="379" t="s">
        <v>633</v>
      </c>
      <c r="Q219" s="74"/>
      <c r="R219" s="74"/>
      <c r="S219" s="74"/>
      <c r="T219" s="74"/>
      <c r="U219" s="74"/>
      <c r="V219" s="74"/>
      <c r="W219" s="74"/>
      <c r="X219" s="75"/>
      <c r="Y219" s="75"/>
      <c r="Z219" s="79"/>
      <c r="AA219" s="380"/>
      <c r="AB219" s="380"/>
      <c r="AC219" s="380">
        <v>1450800</v>
      </c>
      <c r="AD219" s="380"/>
      <c r="AE219" s="380"/>
      <c r="AF219" s="380"/>
      <c r="AG219" s="380"/>
      <c r="AH219" s="380"/>
      <c r="AI219" s="380"/>
      <c r="AJ219" s="380"/>
      <c r="AK219" s="380"/>
      <c r="AL219" s="380"/>
      <c r="AM219" s="275">
        <f t="shared" si="85"/>
        <v>90</v>
      </c>
      <c r="AN219" s="290">
        <f t="shared" si="86"/>
        <v>43099</v>
      </c>
      <c r="AO219" s="269">
        <v>-5</v>
      </c>
      <c r="AP219" s="290">
        <f t="shared" si="87"/>
        <v>43094</v>
      </c>
      <c r="AQ219" s="269">
        <v>5</v>
      </c>
      <c r="AR219" s="290">
        <f t="shared" si="88"/>
        <v>43099</v>
      </c>
      <c r="AS219" s="269" t="str">
        <f t="shared" si="89"/>
        <v>ธ.ค.</v>
      </c>
      <c r="AT219" s="267">
        <f t="shared" si="90"/>
        <v>90</v>
      </c>
      <c r="AU219" s="166" t="str">
        <f t="shared" si="91"/>
        <v>2 เดือน 29 วัน</v>
      </c>
    </row>
    <row r="220" spans="1:47" s="78" customFormat="1" ht="21.75" customHeight="1" x14ac:dyDescent="0.25">
      <c r="A220" s="69"/>
      <c r="B220" s="54"/>
      <c r="C220" s="55"/>
      <c r="D220" s="56"/>
      <c r="E220" s="55"/>
      <c r="F220" s="297"/>
      <c r="G220" s="297"/>
      <c r="H220" s="72"/>
      <c r="I220" s="72"/>
      <c r="J220" s="56"/>
      <c r="K220" s="72"/>
      <c r="L220" s="72"/>
      <c r="M220" s="55"/>
      <c r="N220" s="73"/>
      <c r="O220" s="73"/>
      <c r="P220" s="74"/>
      <c r="Q220" s="74"/>
      <c r="R220" s="74"/>
      <c r="S220" s="74"/>
      <c r="T220" s="74"/>
      <c r="U220" s="74"/>
      <c r="V220" s="74"/>
      <c r="W220" s="74"/>
      <c r="X220" s="75"/>
      <c r="Y220" s="75"/>
      <c r="Z220" s="79"/>
      <c r="AA220" s="380"/>
      <c r="AB220" s="380"/>
      <c r="AC220" s="380"/>
      <c r="AD220" s="380"/>
      <c r="AE220" s="380"/>
      <c r="AF220" s="380"/>
      <c r="AG220" s="380"/>
      <c r="AH220" s="380"/>
      <c r="AI220" s="380"/>
      <c r="AJ220" s="380"/>
      <c r="AK220" s="380"/>
      <c r="AL220" s="380"/>
      <c r="AM220" s="275"/>
      <c r="AN220" s="290"/>
      <c r="AO220" s="269"/>
      <c r="AP220" s="290"/>
      <c r="AQ220" s="269"/>
      <c r="AR220" s="290"/>
      <c r="AS220" s="269"/>
      <c r="AT220" s="267"/>
      <c r="AU220" s="166"/>
    </row>
    <row r="221" spans="1:47" s="336" customFormat="1" ht="21.75" customHeight="1" x14ac:dyDescent="0.25">
      <c r="A221" s="94" t="s">
        <v>132</v>
      </c>
      <c r="B221" s="322"/>
      <c r="C221" s="323"/>
      <c r="D221" s="97">
        <f>SUM(D120:D220)</f>
        <v>15124400</v>
      </c>
      <c r="E221" s="323"/>
      <c r="F221" s="325"/>
      <c r="G221" s="325"/>
      <c r="H221" s="326"/>
      <c r="I221" s="326"/>
      <c r="J221" s="324"/>
      <c r="K221" s="326"/>
      <c r="L221" s="326"/>
      <c r="M221" s="323"/>
      <c r="N221" s="327"/>
      <c r="O221" s="327"/>
      <c r="P221" s="328"/>
      <c r="Q221" s="328"/>
      <c r="R221" s="328"/>
      <c r="S221" s="328"/>
      <c r="T221" s="328"/>
      <c r="U221" s="328"/>
      <c r="V221" s="328"/>
      <c r="W221" s="328"/>
      <c r="X221" s="329"/>
      <c r="Y221" s="329"/>
      <c r="Z221" s="330"/>
      <c r="AA221" s="388"/>
      <c r="AB221" s="388"/>
      <c r="AC221" s="395">
        <f>SUM(AC120:AC220)</f>
        <v>15124400</v>
      </c>
      <c r="AD221" s="388"/>
      <c r="AE221" s="388"/>
      <c r="AF221" s="388"/>
      <c r="AG221" s="388"/>
      <c r="AH221" s="388"/>
      <c r="AI221" s="388"/>
      <c r="AJ221" s="388"/>
      <c r="AK221" s="388"/>
      <c r="AL221" s="388"/>
      <c r="AM221" s="331"/>
      <c r="AN221" s="332"/>
      <c r="AO221" s="333"/>
      <c r="AP221" s="332"/>
      <c r="AQ221" s="333"/>
      <c r="AR221" s="332"/>
      <c r="AS221" s="333"/>
      <c r="AT221" s="334"/>
      <c r="AU221" s="335"/>
    </row>
    <row r="222" spans="1:47" s="78" customFormat="1" ht="21.75" customHeight="1" x14ac:dyDescent="0.25">
      <c r="A222" s="69"/>
      <c r="B222" s="54"/>
      <c r="C222" s="55"/>
      <c r="D222" s="56"/>
      <c r="E222" s="55"/>
      <c r="F222" s="297"/>
      <c r="G222" s="297"/>
      <c r="H222" s="72"/>
      <c r="I222" s="72"/>
      <c r="J222" s="56"/>
      <c r="K222" s="72"/>
      <c r="L222" s="72"/>
      <c r="M222" s="55"/>
      <c r="N222" s="73"/>
      <c r="O222" s="73"/>
      <c r="P222" s="74"/>
      <c r="Q222" s="74"/>
      <c r="R222" s="74"/>
      <c r="S222" s="74"/>
      <c r="T222" s="74"/>
      <c r="U222" s="74"/>
      <c r="V222" s="74"/>
      <c r="W222" s="74"/>
      <c r="X222" s="75"/>
      <c r="Y222" s="75"/>
      <c r="Z222" s="79"/>
      <c r="AA222" s="380"/>
      <c r="AB222" s="380"/>
      <c r="AC222" s="380"/>
      <c r="AD222" s="380"/>
      <c r="AE222" s="380"/>
      <c r="AF222" s="380"/>
      <c r="AG222" s="380"/>
      <c r="AH222" s="380"/>
      <c r="AI222" s="380"/>
      <c r="AJ222" s="380"/>
      <c r="AK222" s="380"/>
      <c r="AL222" s="380"/>
      <c r="AM222" s="275"/>
      <c r="AN222" s="290"/>
      <c r="AO222" s="269"/>
      <c r="AP222" s="290"/>
      <c r="AQ222" s="269"/>
      <c r="AR222" s="290"/>
      <c r="AS222" s="269"/>
      <c r="AT222" s="267"/>
      <c r="AU222" s="166"/>
    </row>
    <row r="223" spans="1:47" s="78" customFormat="1" ht="21.75" customHeight="1" x14ac:dyDescent="0.25">
      <c r="A223" s="41" t="s">
        <v>557</v>
      </c>
      <c r="B223" s="54"/>
      <c r="C223" s="55"/>
      <c r="D223" s="56"/>
      <c r="E223" s="55"/>
      <c r="F223" s="297"/>
      <c r="G223" s="297"/>
      <c r="H223" s="72"/>
      <c r="I223" s="72"/>
      <c r="J223" s="56"/>
      <c r="K223" s="72"/>
      <c r="L223" s="72"/>
      <c r="M223" s="55"/>
      <c r="N223" s="73"/>
      <c r="O223" s="73"/>
      <c r="P223" s="74"/>
      <c r="Q223" s="74"/>
      <c r="R223" s="74"/>
      <c r="S223" s="74"/>
      <c r="T223" s="74"/>
      <c r="U223" s="74"/>
      <c r="V223" s="74"/>
      <c r="W223" s="74"/>
      <c r="X223" s="75"/>
      <c r="Y223" s="75"/>
      <c r="Z223" s="79"/>
      <c r="AA223" s="380"/>
      <c r="AB223" s="380"/>
      <c r="AC223" s="380"/>
      <c r="AD223" s="380"/>
      <c r="AE223" s="380"/>
      <c r="AF223" s="380"/>
      <c r="AG223" s="380"/>
      <c r="AH223" s="380"/>
      <c r="AI223" s="380"/>
      <c r="AJ223" s="380"/>
      <c r="AK223" s="380"/>
      <c r="AL223" s="380"/>
      <c r="AM223" s="275"/>
      <c r="AN223" s="290"/>
      <c r="AO223" s="269"/>
      <c r="AP223" s="290"/>
      <c r="AQ223" s="269"/>
      <c r="AR223" s="290"/>
      <c r="AS223" s="269"/>
      <c r="AT223" s="267"/>
      <c r="AU223" s="166"/>
    </row>
    <row r="224" spans="1:47" s="260" customFormat="1" ht="21.75" customHeight="1" x14ac:dyDescent="0.25">
      <c r="A224" s="251" t="s">
        <v>619</v>
      </c>
      <c r="B224" s="252"/>
      <c r="C224" s="253"/>
      <c r="D224" s="254"/>
      <c r="E224" s="253"/>
      <c r="F224" s="296"/>
      <c r="G224" s="296"/>
      <c r="H224" s="255"/>
      <c r="I224" s="255"/>
      <c r="J224" s="254"/>
      <c r="K224" s="255"/>
      <c r="L224" s="255"/>
      <c r="M224" s="253"/>
      <c r="N224" s="256"/>
      <c r="O224" s="256"/>
      <c r="P224" s="257"/>
      <c r="Q224" s="257"/>
      <c r="R224" s="257"/>
      <c r="S224" s="257"/>
      <c r="T224" s="257"/>
      <c r="U224" s="257"/>
      <c r="V224" s="257"/>
      <c r="W224" s="257"/>
      <c r="X224" s="258"/>
      <c r="Y224" s="258"/>
      <c r="Z224" s="259"/>
      <c r="AA224" s="386"/>
      <c r="AB224" s="386"/>
      <c r="AC224" s="386"/>
      <c r="AD224" s="386"/>
      <c r="AE224" s="386"/>
      <c r="AF224" s="386"/>
      <c r="AG224" s="386"/>
      <c r="AH224" s="386"/>
      <c r="AI224" s="386"/>
      <c r="AJ224" s="386"/>
      <c r="AK224" s="386"/>
      <c r="AL224" s="386"/>
      <c r="AM224" s="274"/>
      <c r="AN224" s="289"/>
      <c r="AO224" s="282"/>
      <c r="AP224" s="289"/>
      <c r="AQ224" s="282"/>
      <c r="AR224" s="289"/>
      <c r="AS224" s="282"/>
      <c r="AT224" s="266"/>
      <c r="AU224" s="300"/>
    </row>
    <row r="225" spans="1:47" s="369" customFormat="1" ht="21.75" customHeight="1" x14ac:dyDescent="0.25">
      <c r="A225" s="355" t="s">
        <v>558</v>
      </c>
      <c r="B225" s="356">
        <v>1</v>
      </c>
      <c r="C225" s="357" t="s">
        <v>45</v>
      </c>
      <c r="D225" s="358">
        <v>650000</v>
      </c>
      <c r="E225" s="357"/>
      <c r="F225" s="359">
        <v>43070</v>
      </c>
      <c r="G225" s="359">
        <v>43190</v>
      </c>
      <c r="H225" s="360" t="s">
        <v>29</v>
      </c>
      <c r="I225" s="360" t="s">
        <v>617</v>
      </c>
      <c r="J225" s="358"/>
      <c r="K225" s="360"/>
      <c r="L225" s="360" t="s">
        <v>34</v>
      </c>
      <c r="M225" s="357"/>
      <c r="N225" s="377" t="s">
        <v>629</v>
      </c>
      <c r="O225" s="378" t="s">
        <v>630</v>
      </c>
      <c r="P225" s="378" t="s">
        <v>630</v>
      </c>
      <c r="Q225" s="378" t="s">
        <v>631</v>
      </c>
      <c r="R225" s="378" t="s">
        <v>631</v>
      </c>
      <c r="S225" s="378" t="s">
        <v>632</v>
      </c>
      <c r="T225" s="361"/>
      <c r="U225" s="361"/>
      <c r="V225" s="361"/>
      <c r="W225" s="361"/>
      <c r="X225" s="362"/>
      <c r="Y225" s="362"/>
      <c r="Z225" s="363"/>
      <c r="AA225" s="387"/>
      <c r="AB225" s="387"/>
      <c r="AC225" s="387"/>
      <c r="AD225" s="387"/>
      <c r="AE225" s="387"/>
      <c r="AF225" s="387">
        <v>650000</v>
      </c>
      <c r="AG225" s="387"/>
      <c r="AH225" s="387"/>
      <c r="AI225" s="387"/>
      <c r="AJ225" s="387"/>
      <c r="AK225" s="387"/>
      <c r="AL225" s="387"/>
      <c r="AM225" s="275">
        <f t="shared" ref="AM225:AM240" si="92">+G225-F225</f>
        <v>120</v>
      </c>
      <c r="AN225" s="290">
        <f t="shared" ref="AN225:AN240" si="93">G225</f>
        <v>43190</v>
      </c>
      <c r="AO225" s="269">
        <v>-5</v>
      </c>
      <c r="AP225" s="290">
        <f t="shared" ref="AP225:AP240" si="94">+AN225+AO225</f>
        <v>43185</v>
      </c>
      <c r="AQ225" s="269">
        <v>5</v>
      </c>
      <c r="AR225" s="290">
        <f t="shared" ref="AR225:AR240" si="95">+AQ225+AP225</f>
        <v>43190</v>
      </c>
      <c r="AS225" s="269" t="str">
        <f t="shared" ref="AS225:AS240" si="96">IF((MONTH(AR225))=1,"ม.ค.",IF((MONTH(AR225))=2,"ก.พ.",IF((MONTH(AR225))=3,"มี.ค.",IF((MONTH(AR225))=4,"เม.ย.",IF((MONTH(AR225))=5,"พ.ค.",IF((MONTH(AR225))=6,"มิ.ย.",IF((MONTH(AR225))=7,"ก.ค.",IF((MONTH(AR225))=8,"ส.ค.",IF((MONTH(AR225))=9,"ก.ย.",IF((MONTH(AR225))=10,"ต.ค.",IF((MONTH(AR225))=11,"พ.ย.",IF((MONTH(AR225))=12,"ธ.ค."))))))))))))</f>
        <v>มี.ค.</v>
      </c>
      <c r="AT225" s="267">
        <f t="shared" ref="AT225:AT240" si="97">DATEDIF(F225,AR225,"d")</f>
        <v>120</v>
      </c>
      <c r="AU225" s="166" t="str">
        <f t="shared" ref="AU225:AU240" si="98">IF((DATEDIF(F225,AR225,"y"))=0,(DATEDIF(F225,AR225,"ym")&amp;" เดือน "&amp;DATEDIF(F225,AR225,"md")&amp;" วัน"),IF((DATEDIF(F225,AR225,"y"))&gt;0,(DATEDIF(F225,AR225,"y")&amp;" ปี "&amp;DATEDIF(F225,AR225,"ym")&amp;" เดือน "&amp;DATEDIF(F225,AR225,"md")&amp;" วัน")))</f>
        <v>3 เดือน 30 วัน</v>
      </c>
    </row>
    <row r="226" spans="1:47" s="78" customFormat="1" ht="21.75" customHeight="1" x14ac:dyDescent="0.25">
      <c r="A226" s="69" t="s">
        <v>559</v>
      </c>
      <c r="B226" s="54">
        <v>7</v>
      </c>
      <c r="C226" s="55" t="s">
        <v>45</v>
      </c>
      <c r="D226" s="56">
        <v>385000</v>
      </c>
      <c r="E226" s="55"/>
      <c r="F226" s="297">
        <v>43040</v>
      </c>
      <c r="G226" s="297">
        <v>43099</v>
      </c>
      <c r="H226" s="72" t="s">
        <v>29</v>
      </c>
      <c r="I226" s="72" t="s">
        <v>616</v>
      </c>
      <c r="J226" s="56"/>
      <c r="K226" s="72"/>
      <c r="L226" s="72" t="s">
        <v>31</v>
      </c>
      <c r="M226" s="55"/>
      <c r="N226" s="379" t="s">
        <v>633</v>
      </c>
      <c r="O226" s="379" t="s">
        <v>633</v>
      </c>
      <c r="P226" s="379" t="s">
        <v>633</v>
      </c>
      <c r="Q226" s="74"/>
      <c r="R226" s="74"/>
      <c r="S226" s="74"/>
      <c r="T226" s="74"/>
      <c r="U226" s="74"/>
      <c r="V226" s="74"/>
      <c r="W226" s="74"/>
      <c r="X226" s="75"/>
      <c r="Y226" s="75"/>
      <c r="Z226" s="79"/>
      <c r="AA226" s="380"/>
      <c r="AB226" s="380"/>
      <c r="AC226" s="380">
        <v>385000</v>
      </c>
      <c r="AD226" s="380"/>
      <c r="AE226" s="380"/>
      <c r="AF226" s="380"/>
      <c r="AG226" s="380"/>
      <c r="AH226" s="380"/>
      <c r="AI226" s="380"/>
      <c r="AJ226" s="380"/>
      <c r="AK226" s="380"/>
      <c r="AL226" s="380"/>
      <c r="AM226" s="275">
        <f t="shared" si="92"/>
        <v>59</v>
      </c>
      <c r="AN226" s="290">
        <f t="shared" si="93"/>
        <v>43099</v>
      </c>
      <c r="AO226" s="269">
        <v>-5</v>
      </c>
      <c r="AP226" s="290">
        <f t="shared" si="94"/>
        <v>43094</v>
      </c>
      <c r="AQ226" s="269">
        <v>5</v>
      </c>
      <c r="AR226" s="290">
        <f t="shared" si="95"/>
        <v>43099</v>
      </c>
      <c r="AS226" s="269" t="str">
        <f t="shared" si="96"/>
        <v>ธ.ค.</v>
      </c>
      <c r="AT226" s="267">
        <f t="shared" si="97"/>
        <v>59</v>
      </c>
      <c r="AU226" s="166" t="str">
        <f t="shared" si="98"/>
        <v>1 เดือน 29 วัน</v>
      </c>
    </row>
    <row r="227" spans="1:47" s="78" customFormat="1" ht="21.75" customHeight="1" x14ac:dyDescent="0.25">
      <c r="A227" s="69" t="s">
        <v>560</v>
      </c>
      <c r="B227" s="54">
        <v>20</v>
      </c>
      <c r="C227" s="55" t="s">
        <v>45</v>
      </c>
      <c r="D227" s="56">
        <v>180000</v>
      </c>
      <c r="E227" s="55"/>
      <c r="F227" s="297">
        <v>43040</v>
      </c>
      <c r="G227" s="297">
        <v>43099</v>
      </c>
      <c r="H227" s="72" t="s">
        <v>29</v>
      </c>
      <c r="I227" s="72" t="s">
        <v>616</v>
      </c>
      <c r="J227" s="56"/>
      <c r="K227" s="72"/>
      <c r="L227" s="72" t="s">
        <v>31</v>
      </c>
      <c r="M227" s="55"/>
      <c r="N227" s="379" t="s">
        <v>633</v>
      </c>
      <c r="O227" s="379" t="s">
        <v>633</v>
      </c>
      <c r="P227" s="379" t="s">
        <v>633</v>
      </c>
      <c r="Q227" s="74"/>
      <c r="R227" s="74"/>
      <c r="S227" s="74"/>
      <c r="T227" s="74"/>
      <c r="U227" s="74"/>
      <c r="V227" s="74"/>
      <c r="W227" s="74"/>
      <c r="X227" s="75"/>
      <c r="Y227" s="75"/>
      <c r="Z227" s="79"/>
      <c r="AA227" s="380"/>
      <c r="AB227" s="380"/>
      <c r="AC227" s="380">
        <v>180000</v>
      </c>
      <c r="AD227" s="380"/>
      <c r="AE227" s="380"/>
      <c r="AF227" s="380"/>
      <c r="AG227" s="380"/>
      <c r="AH227" s="380"/>
      <c r="AI227" s="380"/>
      <c r="AJ227" s="380"/>
      <c r="AK227" s="380"/>
      <c r="AL227" s="380"/>
      <c r="AM227" s="275">
        <f t="shared" si="92"/>
        <v>59</v>
      </c>
      <c r="AN227" s="290">
        <f t="shared" si="93"/>
        <v>43099</v>
      </c>
      <c r="AO227" s="269">
        <v>-5</v>
      </c>
      <c r="AP227" s="290">
        <f t="shared" si="94"/>
        <v>43094</v>
      </c>
      <c r="AQ227" s="269">
        <v>5</v>
      </c>
      <c r="AR227" s="290">
        <f t="shared" si="95"/>
        <v>43099</v>
      </c>
      <c r="AS227" s="269" t="str">
        <f t="shared" si="96"/>
        <v>ธ.ค.</v>
      </c>
      <c r="AT227" s="267">
        <f t="shared" si="97"/>
        <v>59</v>
      </c>
      <c r="AU227" s="166" t="str">
        <f t="shared" si="98"/>
        <v>1 เดือน 29 วัน</v>
      </c>
    </row>
    <row r="228" spans="1:47" s="78" customFormat="1" ht="21.75" customHeight="1" x14ac:dyDescent="0.25">
      <c r="A228" s="69" t="s">
        <v>561</v>
      </c>
      <c r="B228" s="54">
        <v>1</v>
      </c>
      <c r="C228" s="55" t="s">
        <v>45</v>
      </c>
      <c r="D228" s="56">
        <v>150000</v>
      </c>
      <c r="E228" s="55"/>
      <c r="F228" s="297">
        <v>43040</v>
      </c>
      <c r="G228" s="297">
        <v>43099</v>
      </c>
      <c r="H228" s="72" t="s">
        <v>29</v>
      </c>
      <c r="I228" s="72" t="s">
        <v>616</v>
      </c>
      <c r="J228" s="56"/>
      <c r="K228" s="72"/>
      <c r="L228" s="72" t="s">
        <v>31</v>
      </c>
      <c r="M228" s="55"/>
      <c r="N228" s="379" t="s">
        <v>633</v>
      </c>
      <c r="O228" s="379" t="s">
        <v>633</v>
      </c>
      <c r="P228" s="379" t="s">
        <v>633</v>
      </c>
      <c r="Q228" s="74"/>
      <c r="R228" s="74"/>
      <c r="S228" s="74"/>
      <c r="T228" s="74"/>
      <c r="U228" s="74"/>
      <c r="V228" s="74"/>
      <c r="W228" s="74"/>
      <c r="X228" s="75"/>
      <c r="Y228" s="75"/>
      <c r="Z228" s="79"/>
      <c r="AA228" s="380"/>
      <c r="AB228" s="380"/>
      <c r="AC228" s="380">
        <v>150000</v>
      </c>
      <c r="AD228" s="380"/>
      <c r="AE228" s="380"/>
      <c r="AF228" s="380"/>
      <c r="AG228" s="380"/>
      <c r="AH228" s="380"/>
      <c r="AI228" s="380"/>
      <c r="AJ228" s="380"/>
      <c r="AK228" s="380"/>
      <c r="AL228" s="380"/>
      <c r="AM228" s="275">
        <f t="shared" si="92"/>
        <v>59</v>
      </c>
      <c r="AN228" s="290">
        <f t="shared" si="93"/>
        <v>43099</v>
      </c>
      <c r="AO228" s="269">
        <v>-5</v>
      </c>
      <c r="AP228" s="290">
        <f t="shared" si="94"/>
        <v>43094</v>
      </c>
      <c r="AQ228" s="269">
        <v>5</v>
      </c>
      <c r="AR228" s="290">
        <f t="shared" si="95"/>
        <v>43099</v>
      </c>
      <c r="AS228" s="269" t="str">
        <f t="shared" si="96"/>
        <v>ธ.ค.</v>
      </c>
      <c r="AT228" s="267">
        <f t="shared" si="97"/>
        <v>59</v>
      </c>
      <c r="AU228" s="166" t="str">
        <f t="shared" si="98"/>
        <v>1 เดือน 29 วัน</v>
      </c>
    </row>
    <row r="229" spans="1:47" s="78" customFormat="1" ht="21.75" customHeight="1" x14ac:dyDescent="0.25">
      <c r="A229" s="69" t="s">
        <v>562</v>
      </c>
      <c r="B229" s="54">
        <v>1</v>
      </c>
      <c r="C229" s="55" t="s">
        <v>45</v>
      </c>
      <c r="D229" s="56">
        <v>120000</v>
      </c>
      <c r="E229" s="55"/>
      <c r="F229" s="297">
        <v>43040</v>
      </c>
      <c r="G229" s="297">
        <v>43099</v>
      </c>
      <c r="H229" s="72" t="s">
        <v>29</v>
      </c>
      <c r="I229" s="72" t="s">
        <v>616</v>
      </c>
      <c r="J229" s="56"/>
      <c r="K229" s="72"/>
      <c r="L229" s="72" t="s">
        <v>31</v>
      </c>
      <c r="M229" s="55"/>
      <c r="N229" s="379" t="s">
        <v>633</v>
      </c>
      <c r="O229" s="379" t="s">
        <v>633</v>
      </c>
      <c r="P229" s="379" t="s">
        <v>633</v>
      </c>
      <c r="Q229" s="74"/>
      <c r="R229" s="74"/>
      <c r="S229" s="74"/>
      <c r="T229" s="74"/>
      <c r="U229" s="74"/>
      <c r="V229" s="74"/>
      <c r="W229" s="74"/>
      <c r="X229" s="75"/>
      <c r="Y229" s="75"/>
      <c r="Z229" s="79"/>
      <c r="AA229" s="380"/>
      <c r="AB229" s="380"/>
      <c r="AC229" s="380">
        <v>120000</v>
      </c>
      <c r="AD229" s="380"/>
      <c r="AE229" s="380"/>
      <c r="AF229" s="380"/>
      <c r="AG229" s="380"/>
      <c r="AH229" s="380"/>
      <c r="AI229" s="380"/>
      <c r="AJ229" s="380"/>
      <c r="AK229" s="380"/>
      <c r="AL229" s="380"/>
      <c r="AM229" s="275">
        <f t="shared" si="92"/>
        <v>59</v>
      </c>
      <c r="AN229" s="290">
        <f t="shared" si="93"/>
        <v>43099</v>
      </c>
      <c r="AO229" s="269">
        <v>-5</v>
      </c>
      <c r="AP229" s="290">
        <f t="shared" si="94"/>
        <v>43094</v>
      </c>
      <c r="AQ229" s="269">
        <v>5</v>
      </c>
      <c r="AR229" s="290">
        <f t="shared" si="95"/>
        <v>43099</v>
      </c>
      <c r="AS229" s="269" t="str">
        <f t="shared" si="96"/>
        <v>ธ.ค.</v>
      </c>
      <c r="AT229" s="267">
        <f t="shared" si="97"/>
        <v>59</v>
      </c>
      <c r="AU229" s="166" t="str">
        <f t="shared" si="98"/>
        <v>1 เดือน 29 วัน</v>
      </c>
    </row>
    <row r="230" spans="1:47" s="78" customFormat="1" ht="21.75" customHeight="1" x14ac:dyDescent="0.25">
      <c r="A230" s="69" t="s">
        <v>563</v>
      </c>
      <c r="B230" s="54">
        <v>2</v>
      </c>
      <c r="C230" s="55" t="s">
        <v>45</v>
      </c>
      <c r="D230" s="56">
        <v>160000</v>
      </c>
      <c r="E230" s="55"/>
      <c r="F230" s="297">
        <v>43040</v>
      </c>
      <c r="G230" s="297">
        <v>43099</v>
      </c>
      <c r="H230" s="72" t="s">
        <v>29</v>
      </c>
      <c r="I230" s="72" t="s">
        <v>616</v>
      </c>
      <c r="J230" s="56"/>
      <c r="K230" s="72"/>
      <c r="L230" s="72" t="s">
        <v>31</v>
      </c>
      <c r="M230" s="55"/>
      <c r="N230" s="379" t="s">
        <v>633</v>
      </c>
      <c r="O230" s="379" t="s">
        <v>633</v>
      </c>
      <c r="P230" s="379" t="s">
        <v>633</v>
      </c>
      <c r="Q230" s="74"/>
      <c r="R230" s="74"/>
      <c r="S230" s="74"/>
      <c r="T230" s="74"/>
      <c r="U230" s="74"/>
      <c r="V230" s="74"/>
      <c r="W230" s="74"/>
      <c r="X230" s="75"/>
      <c r="Y230" s="75"/>
      <c r="Z230" s="79"/>
      <c r="AA230" s="380"/>
      <c r="AB230" s="380"/>
      <c r="AC230" s="380">
        <v>160000</v>
      </c>
      <c r="AD230" s="380"/>
      <c r="AE230" s="380"/>
      <c r="AF230" s="380"/>
      <c r="AG230" s="380"/>
      <c r="AH230" s="380"/>
      <c r="AI230" s="380"/>
      <c r="AJ230" s="380"/>
      <c r="AK230" s="380"/>
      <c r="AL230" s="380"/>
      <c r="AM230" s="275">
        <f t="shared" si="92"/>
        <v>59</v>
      </c>
      <c r="AN230" s="290">
        <f t="shared" si="93"/>
        <v>43099</v>
      </c>
      <c r="AO230" s="269">
        <v>-5</v>
      </c>
      <c r="AP230" s="290">
        <f t="shared" si="94"/>
        <v>43094</v>
      </c>
      <c r="AQ230" s="269">
        <v>5</v>
      </c>
      <c r="AR230" s="290">
        <f t="shared" si="95"/>
        <v>43099</v>
      </c>
      <c r="AS230" s="269" t="str">
        <f t="shared" si="96"/>
        <v>ธ.ค.</v>
      </c>
      <c r="AT230" s="267">
        <f t="shared" si="97"/>
        <v>59</v>
      </c>
      <c r="AU230" s="166" t="str">
        <f t="shared" si="98"/>
        <v>1 เดือน 29 วัน</v>
      </c>
    </row>
    <row r="231" spans="1:47" s="78" customFormat="1" ht="21.75" customHeight="1" x14ac:dyDescent="0.25">
      <c r="A231" s="69" t="s">
        <v>564</v>
      </c>
      <c r="B231" s="54">
        <v>2</v>
      </c>
      <c r="C231" s="55" t="s">
        <v>45</v>
      </c>
      <c r="D231" s="56">
        <v>130000</v>
      </c>
      <c r="E231" s="55"/>
      <c r="F231" s="297">
        <v>43040</v>
      </c>
      <c r="G231" s="297">
        <v>43099</v>
      </c>
      <c r="H231" s="72" t="s">
        <v>29</v>
      </c>
      <c r="I231" s="72" t="s">
        <v>616</v>
      </c>
      <c r="J231" s="56"/>
      <c r="K231" s="72"/>
      <c r="L231" s="72" t="s">
        <v>31</v>
      </c>
      <c r="M231" s="55"/>
      <c r="N231" s="379" t="s">
        <v>633</v>
      </c>
      <c r="O231" s="379" t="s">
        <v>633</v>
      </c>
      <c r="P231" s="379" t="s">
        <v>633</v>
      </c>
      <c r="Q231" s="74"/>
      <c r="R231" s="74"/>
      <c r="S231" s="74"/>
      <c r="T231" s="74"/>
      <c r="U231" s="74"/>
      <c r="V231" s="74"/>
      <c r="W231" s="74"/>
      <c r="X231" s="75"/>
      <c r="Y231" s="75"/>
      <c r="Z231" s="79"/>
      <c r="AA231" s="380"/>
      <c r="AB231" s="380"/>
      <c r="AC231" s="380">
        <v>130000</v>
      </c>
      <c r="AD231" s="380"/>
      <c r="AE231" s="380"/>
      <c r="AF231" s="380"/>
      <c r="AG231" s="380"/>
      <c r="AH231" s="380"/>
      <c r="AI231" s="380"/>
      <c r="AJ231" s="380"/>
      <c r="AK231" s="380"/>
      <c r="AL231" s="380"/>
      <c r="AM231" s="275">
        <f t="shared" si="92"/>
        <v>59</v>
      </c>
      <c r="AN231" s="290">
        <f t="shared" si="93"/>
        <v>43099</v>
      </c>
      <c r="AO231" s="269">
        <v>-5</v>
      </c>
      <c r="AP231" s="290">
        <f t="shared" si="94"/>
        <v>43094</v>
      </c>
      <c r="AQ231" s="269">
        <v>5</v>
      </c>
      <c r="AR231" s="290">
        <f t="shared" si="95"/>
        <v>43099</v>
      </c>
      <c r="AS231" s="269" t="str">
        <f t="shared" si="96"/>
        <v>ธ.ค.</v>
      </c>
      <c r="AT231" s="267">
        <f t="shared" si="97"/>
        <v>59</v>
      </c>
      <c r="AU231" s="166" t="str">
        <f t="shared" si="98"/>
        <v>1 เดือน 29 วัน</v>
      </c>
    </row>
    <row r="232" spans="1:47" s="369" customFormat="1" ht="21.75" customHeight="1" x14ac:dyDescent="0.25">
      <c r="A232" s="355" t="s">
        <v>565</v>
      </c>
      <c r="B232" s="356">
        <v>3</v>
      </c>
      <c r="C232" s="357" t="s">
        <v>45</v>
      </c>
      <c r="D232" s="358">
        <v>1230000</v>
      </c>
      <c r="E232" s="357"/>
      <c r="F232" s="359">
        <v>43070</v>
      </c>
      <c r="G232" s="359">
        <v>43190</v>
      </c>
      <c r="H232" s="360" t="s">
        <v>29</v>
      </c>
      <c r="I232" s="360" t="s">
        <v>617</v>
      </c>
      <c r="J232" s="358"/>
      <c r="K232" s="360"/>
      <c r="L232" s="360" t="s">
        <v>34</v>
      </c>
      <c r="M232" s="357"/>
      <c r="N232" s="377" t="s">
        <v>629</v>
      </c>
      <c r="O232" s="378" t="s">
        <v>630</v>
      </c>
      <c r="P232" s="378" t="s">
        <v>630</v>
      </c>
      <c r="Q232" s="378" t="s">
        <v>631</v>
      </c>
      <c r="R232" s="378" t="s">
        <v>631</v>
      </c>
      <c r="S232" s="378" t="s">
        <v>632</v>
      </c>
      <c r="T232" s="361"/>
      <c r="U232" s="361"/>
      <c r="V232" s="361"/>
      <c r="W232" s="361"/>
      <c r="X232" s="362"/>
      <c r="Y232" s="362"/>
      <c r="Z232" s="363"/>
      <c r="AA232" s="387"/>
      <c r="AB232" s="387"/>
      <c r="AC232" s="387"/>
      <c r="AD232" s="387"/>
      <c r="AE232" s="387"/>
      <c r="AF232" s="387">
        <v>1230000</v>
      </c>
      <c r="AG232" s="387"/>
      <c r="AH232" s="387"/>
      <c r="AI232" s="387"/>
      <c r="AJ232" s="387"/>
      <c r="AK232" s="387"/>
      <c r="AL232" s="387"/>
      <c r="AM232" s="275">
        <f t="shared" si="92"/>
        <v>120</v>
      </c>
      <c r="AN232" s="290">
        <f t="shared" si="93"/>
        <v>43190</v>
      </c>
      <c r="AO232" s="269">
        <v>-5</v>
      </c>
      <c r="AP232" s="290">
        <f t="shared" si="94"/>
        <v>43185</v>
      </c>
      <c r="AQ232" s="269">
        <v>5</v>
      </c>
      <c r="AR232" s="290">
        <f t="shared" si="95"/>
        <v>43190</v>
      </c>
      <c r="AS232" s="269" t="str">
        <f t="shared" si="96"/>
        <v>มี.ค.</v>
      </c>
      <c r="AT232" s="267">
        <f t="shared" si="97"/>
        <v>120</v>
      </c>
      <c r="AU232" s="166" t="str">
        <f t="shared" si="98"/>
        <v>3 เดือน 30 วัน</v>
      </c>
    </row>
    <row r="233" spans="1:47" s="369" customFormat="1" ht="21.75" customHeight="1" x14ac:dyDescent="0.25">
      <c r="A233" s="355" t="s">
        <v>566</v>
      </c>
      <c r="B233" s="356">
        <v>1</v>
      </c>
      <c r="C233" s="357" t="s">
        <v>59</v>
      </c>
      <c r="D233" s="358">
        <v>511000</v>
      </c>
      <c r="E233" s="357"/>
      <c r="F233" s="359">
        <v>43070</v>
      </c>
      <c r="G233" s="359">
        <v>43190</v>
      </c>
      <c r="H233" s="360" t="s">
        <v>29</v>
      </c>
      <c r="I233" s="360" t="s">
        <v>617</v>
      </c>
      <c r="J233" s="358"/>
      <c r="K233" s="360"/>
      <c r="L233" s="360" t="s">
        <v>34</v>
      </c>
      <c r="M233" s="357"/>
      <c r="N233" s="377" t="s">
        <v>629</v>
      </c>
      <c r="O233" s="378" t="s">
        <v>630</v>
      </c>
      <c r="P233" s="378" t="s">
        <v>630</v>
      </c>
      <c r="Q233" s="378" t="s">
        <v>631</v>
      </c>
      <c r="R233" s="378" t="s">
        <v>631</v>
      </c>
      <c r="S233" s="378" t="s">
        <v>632</v>
      </c>
      <c r="T233" s="361"/>
      <c r="U233" s="361"/>
      <c r="V233" s="361"/>
      <c r="W233" s="361"/>
      <c r="X233" s="362"/>
      <c r="Y233" s="362"/>
      <c r="Z233" s="363"/>
      <c r="AA233" s="387"/>
      <c r="AB233" s="387"/>
      <c r="AC233" s="387"/>
      <c r="AD233" s="387"/>
      <c r="AE233" s="387"/>
      <c r="AF233" s="387">
        <v>511000</v>
      </c>
      <c r="AG233" s="387"/>
      <c r="AH233" s="387"/>
      <c r="AI233" s="387"/>
      <c r="AJ233" s="387"/>
      <c r="AK233" s="387"/>
      <c r="AL233" s="387"/>
      <c r="AM233" s="275">
        <f t="shared" si="92"/>
        <v>120</v>
      </c>
      <c r="AN233" s="290">
        <f t="shared" si="93"/>
        <v>43190</v>
      </c>
      <c r="AO233" s="269">
        <v>-5</v>
      </c>
      <c r="AP233" s="290">
        <f t="shared" si="94"/>
        <v>43185</v>
      </c>
      <c r="AQ233" s="269">
        <v>5</v>
      </c>
      <c r="AR233" s="290">
        <f t="shared" si="95"/>
        <v>43190</v>
      </c>
      <c r="AS233" s="269" t="str">
        <f t="shared" si="96"/>
        <v>มี.ค.</v>
      </c>
      <c r="AT233" s="267">
        <f t="shared" si="97"/>
        <v>120</v>
      </c>
      <c r="AU233" s="166" t="str">
        <f t="shared" si="98"/>
        <v>3 เดือน 30 วัน</v>
      </c>
    </row>
    <row r="234" spans="1:47" s="78" customFormat="1" ht="21.75" customHeight="1" x14ac:dyDescent="0.25">
      <c r="A234" s="69" t="s">
        <v>567</v>
      </c>
      <c r="B234" s="54">
        <v>2</v>
      </c>
      <c r="C234" s="55" t="s">
        <v>59</v>
      </c>
      <c r="D234" s="56">
        <v>160000</v>
      </c>
      <c r="E234" s="55"/>
      <c r="F234" s="297">
        <v>43040</v>
      </c>
      <c r="G234" s="297">
        <v>43099</v>
      </c>
      <c r="H234" s="72" t="s">
        <v>29</v>
      </c>
      <c r="I234" s="72" t="s">
        <v>616</v>
      </c>
      <c r="J234" s="56"/>
      <c r="K234" s="72"/>
      <c r="L234" s="72" t="s">
        <v>31</v>
      </c>
      <c r="M234" s="55"/>
      <c r="N234" s="379" t="s">
        <v>633</v>
      </c>
      <c r="O234" s="379" t="s">
        <v>633</v>
      </c>
      <c r="P234" s="379" t="s">
        <v>633</v>
      </c>
      <c r="Q234" s="74"/>
      <c r="R234" s="74"/>
      <c r="S234" s="74"/>
      <c r="T234" s="74"/>
      <c r="U234" s="74"/>
      <c r="V234" s="74"/>
      <c r="W234" s="74"/>
      <c r="X234" s="75"/>
      <c r="Y234" s="75"/>
      <c r="Z234" s="79"/>
      <c r="AA234" s="380"/>
      <c r="AB234" s="380"/>
      <c r="AC234" s="380">
        <v>160000</v>
      </c>
      <c r="AD234" s="380"/>
      <c r="AE234" s="380"/>
      <c r="AF234" s="380"/>
      <c r="AG234" s="380"/>
      <c r="AH234" s="380"/>
      <c r="AI234" s="380"/>
      <c r="AJ234" s="380"/>
      <c r="AK234" s="380"/>
      <c r="AL234" s="380"/>
      <c r="AM234" s="275">
        <f t="shared" si="92"/>
        <v>59</v>
      </c>
      <c r="AN234" s="290">
        <f t="shared" si="93"/>
        <v>43099</v>
      </c>
      <c r="AO234" s="269">
        <v>-5</v>
      </c>
      <c r="AP234" s="290">
        <f t="shared" si="94"/>
        <v>43094</v>
      </c>
      <c r="AQ234" s="269">
        <v>5</v>
      </c>
      <c r="AR234" s="290">
        <f t="shared" si="95"/>
        <v>43099</v>
      </c>
      <c r="AS234" s="269" t="str">
        <f t="shared" si="96"/>
        <v>ธ.ค.</v>
      </c>
      <c r="AT234" s="267">
        <f t="shared" si="97"/>
        <v>59</v>
      </c>
      <c r="AU234" s="166" t="str">
        <f t="shared" si="98"/>
        <v>1 เดือน 29 วัน</v>
      </c>
    </row>
    <row r="235" spans="1:47" s="78" customFormat="1" ht="21.75" customHeight="1" x14ac:dyDescent="0.25">
      <c r="A235" s="69" t="s">
        <v>568</v>
      </c>
      <c r="B235" s="54">
        <v>1</v>
      </c>
      <c r="C235" s="55" t="s">
        <v>45</v>
      </c>
      <c r="D235" s="56">
        <v>400000</v>
      </c>
      <c r="E235" s="55"/>
      <c r="F235" s="297">
        <v>43040</v>
      </c>
      <c r="G235" s="297">
        <v>43099</v>
      </c>
      <c r="H235" s="72" t="s">
        <v>29</v>
      </c>
      <c r="I235" s="72" t="s">
        <v>616</v>
      </c>
      <c r="J235" s="56"/>
      <c r="K235" s="72"/>
      <c r="L235" s="72" t="s">
        <v>31</v>
      </c>
      <c r="M235" s="55"/>
      <c r="N235" s="379" t="s">
        <v>633</v>
      </c>
      <c r="O235" s="379" t="s">
        <v>633</v>
      </c>
      <c r="P235" s="379" t="s">
        <v>633</v>
      </c>
      <c r="Q235" s="74"/>
      <c r="R235" s="74"/>
      <c r="S235" s="74"/>
      <c r="T235" s="74"/>
      <c r="U235" s="74"/>
      <c r="V235" s="74"/>
      <c r="W235" s="74"/>
      <c r="X235" s="75"/>
      <c r="Y235" s="75"/>
      <c r="Z235" s="79"/>
      <c r="AA235" s="380"/>
      <c r="AB235" s="380"/>
      <c r="AC235" s="380">
        <v>400000</v>
      </c>
      <c r="AD235" s="380"/>
      <c r="AE235" s="380"/>
      <c r="AF235" s="380"/>
      <c r="AG235" s="380"/>
      <c r="AH235" s="380"/>
      <c r="AI235" s="380"/>
      <c r="AJ235" s="380"/>
      <c r="AK235" s="380"/>
      <c r="AL235" s="380"/>
      <c r="AM235" s="275">
        <f t="shared" si="92"/>
        <v>59</v>
      </c>
      <c r="AN235" s="290">
        <f t="shared" si="93"/>
        <v>43099</v>
      </c>
      <c r="AO235" s="269">
        <v>-5</v>
      </c>
      <c r="AP235" s="290">
        <f t="shared" si="94"/>
        <v>43094</v>
      </c>
      <c r="AQ235" s="269">
        <v>5</v>
      </c>
      <c r="AR235" s="290">
        <f t="shared" si="95"/>
        <v>43099</v>
      </c>
      <c r="AS235" s="269" t="str">
        <f t="shared" si="96"/>
        <v>ธ.ค.</v>
      </c>
      <c r="AT235" s="267">
        <f t="shared" si="97"/>
        <v>59</v>
      </c>
      <c r="AU235" s="166" t="str">
        <f t="shared" si="98"/>
        <v>1 เดือน 29 วัน</v>
      </c>
    </row>
    <row r="236" spans="1:47" s="78" customFormat="1" ht="21.75" customHeight="1" x14ac:dyDescent="0.25">
      <c r="A236" s="69" t="s">
        <v>569</v>
      </c>
      <c r="B236" s="54">
        <v>1</v>
      </c>
      <c r="C236" s="55" t="s">
        <v>59</v>
      </c>
      <c r="D236" s="56">
        <v>95000</v>
      </c>
      <c r="E236" s="55"/>
      <c r="F236" s="297">
        <v>43040</v>
      </c>
      <c r="G236" s="297">
        <v>43099</v>
      </c>
      <c r="H236" s="72" t="s">
        <v>29</v>
      </c>
      <c r="I236" s="72" t="s">
        <v>616</v>
      </c>
      <c r="J236" s="56"/>
      <c r="K236" s="72"/>
      <c r="L236" s="72" t="s">
        <v>31</v>
      </c>
      <c r="M236" s="55"/>
      <c r="N236" s="379" t="s">
        <v>633</v>
      </c>
      <c r="O236" s="379" t="s">
        <v>633</v>
      </c>
      <c r="P236" s="379" t="s">
        <v>633</v>
      </c>
      <c r="Q236" s="74"/>
      <c r="R236" s="74"/>
      <c r="S236" s="74"/>
      <c r="T236" s="74"/>
      <c r="U236" s="74"/>
      <c r="V236" s="74"/>
      <c r="W236" s="74"/>
      <c r="X236" s="75"/>
      <c r="Y236" s="75"/>
      <c r="Z236" s="79"/>
      <c r="AA236" s="380"/>
      <c r="AB236" s="380"/>
      <c r="AC236" s="380">
        <v>95000</v>
      </c>
      <c r="AD236" s="380"/>
      <c r="AE236" s="380"/>
      <c r="AF236" s="380"/>
      <c r="AG236" s="380"/>
      <c r="AH236" s="380"/>
      <c r="AI236" s="380"/>
      <c r="AJ236" s="380"/>
      <c r="AK236" s="380"/>
      <c r="AL236" s="380"/>
      <c r="AM236" s="275">
        <f t="shared" si="92"/>
        <v>59</v>
      </c>
      <c r="AN236" s="290">
        <f t="shared" si="93"/>
        <v>43099</v>
      </c>
      <c r="AO236" s="269">
        <v>-5</v>
      </c>
      <c r="AP236" s="290">
        <f t="shared" si="94"/>
        <v>43094</v>
      </c>
      <c r="AQ236" s="269">
        <v>5</v>
      </c>
      <c r="AR236" s="290">
        <f t="shared" si="95"/>
        <v>43099</v>
      </c>
      <c r="AS236" s="269" t="str">
        <f t="shared" si="96"/>
        <v>ธ.ค.</v>
      </c>
      <c r="AT236" s="267">
        <f t="shared" si="97"/>
        <v>59</v>
      </c>
      <c r="AU236" s="166" t="str">
        <f t="shared" si="98"/>
        <v>1 เดือน 29 วัน</v>
      </c>
    </row>
    <row r="237" spans="1:47" s="78" customFormat="1" ht="21.75" customHeight="1" x14ac:dyDescent="0.25">
      <c r="A237" s="69" t="s">
        <v>570</v>
      </c>
      <c r="B237" s="54">
        <v>2</v>
      </c>
      <c r="C237" s="55" t="s">
        <v>45</v>
      </c>
      <c r="D237" s="56">
        <v>120000</v>
      </c>
      <c r="E237" s="55"/>
      <c r="F237" s="297">
        <v>43040</v>
      </c>
      <c r="G237" s="297">
        <v>43099</v>
      </c>
      <c r="H237" s="72" t="s">
        <v>29</v>
      </c>
      <c r="I237" s="72" t="s">
        <v>616</v>
      </c>
      <c r="J237" s="56"/>
      <c r="K237" s="72"/>
      <c r="L237" s="72" t="s">
        <v>31</v>
      </c>
      <c r="M237" s="55"/>
      <c r="N237" s="379" t="s">
        <v>633</v>
      </c>
      <c r="O237" s="379" t="s">
        <v>633</v>
      </c>
      <c r="P237" s="379" t="s">
        <v>633</v>
      </c>
      <c r="Q237" s="74"/>
      <c r="R237" s="74"/>
      <c r="S237" s="74"/>
      <c r="T237" s="74"/>
      <c r="U237" s="74"/>
      <c r="V237" s="74"/>
      <c r="W237" s="74"/>
      <c r="X237" s="75"/>
      <c r="Y237" s="75"/>
      <c r="Z237" s="79"/>
      <c r="AA237" s="380"/>
      <c r="AB237" s="380"/>
      <c r="AC237" s="380">
        <v>120000</v>
      </c>
      <c r="AD237" s="380"/>
      <c r="AE237" s="380"/>
      <c r="AF237" s="380"/>
      <c r="AG237" s="380"/>
      <c r="AH237" s="380"/>
      <c r="AI237" s="380"/>
      <c r="AJ237" s="380"/>
      <c r="AK237" s="380"/>
      <c r="AL237" s="380"/>
      <c r="AM237" s="275">
        <f t="shared" si="92"/>
        <v>59</v>
      </c>
      <c r="AN237" s="290">
        <f t="shared" si="93"/>
        <v>43099</v>
      </c>
      <c r="AO237" s="269">
        <v>-5</v>
      </c>
      <c r="AP237" s="290">
        <f t="shared" si="94"/>
        <v>43094</v>
      </c>
      <c r="AQ237" s="269">
        <v>5</v>
      </c>
      <c r="AR237" s="290">
        <f t="shared" si="95"/>
        <v>43099</v>
      </c>
      <c r="AS237" s="269" t="str">
        <f t="shared" si="96"/>
        <v>ธ.ค.</v>
      </c>
      <c r="AT237" s="267">
        <f t="shared" si="97"/>
        <v>59</v>
      </c>
      <c r="AU237" s="166" t="str">
        <f t="shared" si="98"/>
        <v>1 เดือน 29 วัน</v>
      </c>
    </row>
    <row r="238" spans="1:47" s="369" customFormat="1" ht="21.75" customHeight="1" x14ac:dyDescent="0.25">
      <c r="A238" s="355" t="s">
        <v>571</v>
      </c>
      <c r="B238" s="356">
        <v>1</v>
      </c>
      <c r="C238" s="357" t="s">
        <v>59</v>
      </c>
      <c r="D238" s="358">
        <v>880000</v>
      </c>
      <c r="E238" s="357"/>
      <c r="F238" s="359">
        <v>43070</v>
      </c>
      <c r="G238" s="359">
        <v>43190</v>
      </c>
      <c r="H238" s="360" t="s">
        <v>29</v>
      </c>
      <c r="I238" s="360" t="s">
        <v>617</v>
      </c>
      <c r="J238" s="358"/>
      <c r="K238" s="360"/>
      <c r="L238" s="360" t="s">
        <v>34</v>
      </c>
      <c r="M238" s="357"/>
      <c r="N238" s="377" t="s">
        <v>629</v>
      </c>
      <c r="O238" s="378" t="s">
        <v>630</v>
      </c>
      <c r="P238" s="378" t="s">
        <v>630</v>
      </c>
      <c r="Q238" s="378" t="s">
        <v>631</v>
      </c>
      <c r="R238" s="378" t="s">
        <v>631</v>
      </c>
      <c r="S238" s="378" t="s">
        <v>632</v>
      </c>
      <c r="T238" s="361"/>
      <c r="U238" s="361"/>
      <c r="V238" s="361"/>
      <c r="W238" s="361"/>
      <c r="X238" s="362"/>
      <c r="Y238" s="362"/>
      <c r="Z238" s="363"/>
      <c r="AA238" s="387"/>
      <c r="AB238" s="387"/>
      <c r="AC238" s="387"/>
      <c r="AD238" s="387"/>
      <c r="AE238" s="387"/>
      <c r="AF238" s="387">
        <v>880000</v>
      </c>
      <c r="AG238" s="387"/>
      <c r="AH238" s="387"/>
      <c r="AI238" s="387"/>
      <c r="AJ238" s="387"/>
      <c r="AK238" s="387"/>
      <c r="AL238" s="387"/>
      <c r="AM238" s="275">
        <f t="shared" si="92"/>
        <v>120</v>
      </c>
      <c r="AN238" s="290">
        <f t="shared" si="93"/>
        <v>43190</v>
      </c>
      <c r="AO238" s="269">
        <v>-5</v>
      </c>
      <c r="AP238" s="290">
        <f t="shared" si="94"/>
        <v>43185</v>
      </c>
      <c r="AQ238" s="269">
        <v>5</v>
      </c>
      <c r="AR238" s="290">
        <f t="shared" si="95"/>
        <v>43190</v>
      </c>
      <c r="AS238" s="269" t="str">
        <f t="shared" si="96"/>
        <v>มี.ค.</v>
      </c>
      <c r="AT238" s="267">
        <f t="shared" si="97"/>
        <v>120</v>
      </c>
      <c r="AU238" s="166" t="str">
        <f t="shared" si="98"/>
        <v>3 เดือน 30 วัน</v>
      </c>
    </row>
    <row r="239" spans="1:47" s="78" customFormat="1" ht="21.75" customHeight="1" x14ac:dyDescent="0.25">
      <c r="A239" s="69" t="s">
        <v>572</v>
      </c>
      <c r="B239" s="54">
        <v>1</v>
      </c>
      <c r="C239" s="55" t="s">
        <v>59</v>
      </c>
      <c r="D239" s="56">
        <v>320000</v>
      </c>
      <c r="E239" s="55"/>
      <c r="F239" s="297">
        <v>43040</v>
      </c>
      <c r="G239" s="297">
        <v>43099</v>
      </c>
      <c r="H239" s="72" t="s">
        <v>29</v>
      </c>
      <c r="I239" s="72" t="s">
        <v>616</v>
      </c>
      <c r="J239" s="56"/>
      <c r="K239" s="72"/>
      <c r="L239" s="72" t="s">
        <v>31</v>
      </c>
      <c r="M239" s="55"/>
      <c r="N239" s="379" t="s">
        <v>633</v>
      </c>
      <c r="O239" s="379" t="s">
        <v>633</v>
      </c>
      <c r="P239" s="379" t="s">
        <v>633</v>
      </c>
      <c r="Q239" s="74"/>
      <c r="R239" s="74"/>
      <c r="S239" s="74"/>
      <c r="T239" s="74"/>
      <c r="U239" s="74"/>
      <c r="V239" s="74"/>
      <c r="W239" s="74"/>
      <c r="X239" s="75"/>
      <c r="Y239" s="75"/>
      <c r="Z239" s="79"/>
      <c r="AA239" s="380"/>
      <c r="AB239" s="380"/>
      <c r="AC239" s="380">
        <v>320000</v>
      </c>
      <c r="AD239" s="380"/>
      <c r="AE239" s="380"/>
      <c r="AF239" s="380"/>
      <c r="AG239" s="380"/>
      <c r="AH239" s="380"/>
      <c r="AI239" s="380"/>
      <c r="AJ239" s="380"/>
      <c r="AK239" s="380"/>
      <c r="AL239" s="380"/>
      <c r="AM239" s="275">
        <f t="shared" si="92"/>
        <v>59</v>
      </c>
      <c r="AN239" s="290">
        <f t="shared" si="93"/>
        <v>43099</v>
      </c>
      <c r="AO239" s="269">
        <v>-5</v>
      </c>
      <c r="AP239" s="290">
        <f t="shared" si="94"/>
        <v>43094</v>
      </c>
      <c r="AQ239" s="269">
        <v>5</v>
      </c>
      <c r="AR239" s="290">
        <f t="shared" si="95"/>
        <v>43099</v>
      </c>
      <c r="AS239" s="269" t="str">
        <f t="shared" si="96"/>
        <v>ธ.ค.</v>
      </c>
      <c r="AT239" s="267">
        <f t="shared" si="97"/>
        <v>59</v>
      </c>
      <c r="AU239" s="166" t="str">
        <f t="shared" si="98"/>
        <v>1 เดือน 29 วัน</v>
      </c>
    </row>
    <row r="240" spans="1:47" s="78" customFormat="1" ht="21.75" customHeight="1" x14ac:dyDescent="0.25">
      <c r="A240" s="69" t="s">
        <v>573</v>
      </c>
      <c r="B240" s="54">
        <v>10</v>
      </c>
      <c r="C240" s="55" t="s">
        <v>574</v>
      </c>
      <c r="D240" s="56">
        <v>30000</v>
      </c>
      <c r="E240" s="55"/>
      <c r="F240" s="297">
        <v>43040</v>
      </c>
      <c r="G240" s="297">
        <v>43099</v>
      </c>
      <c r="H240" s="72" t="s">
        <v>29</v>
      </c>
      <c r="I240" s="72" t="s">
        <v>616</v>
      </c>
      <c r="J240" s="56"/>
      <c r="K240" s="72"/>
      <c r="L240" s="72" t="s">
        <v>31</v>
      </c>
      <c r="M240" s="55"/>
      <c r="N240" s="379" t="s">
        <v>633</v>
      </c>
      <c r="O240" s="379" t="s">
        <v>633</v>
      </c>
      <c r="P240" s="379" t="s">
        <v>633</v>
      </c>
      <c r="Q240" s="74"/>
      <c r="R240" s="74"/>
      <c r="S240" s="74"/>
      <c r="T240" s="74"/>
      <c r="U240" s="74"/>
      <c r="V240" s="74"/>
      <c r="W240" s="74"/>
      <c r="X240" s="75"/>
      <c r="Y240" s="75"/>
      <c r="Z240" s="79"/>
      <c r="AA240" s="380"/>
      <c r="AB240" s="380"/>
      <c r="AC240" s="380">
        <v>30000</v>
      </c>
      <c r="AD240" s="380"/>
      <c r="AE240" s="380"/>
      <c r="AF240" s="380"/>
      <c r="AG240" s="380"/>
      <c r="AH240" s="380"/>
      <c r="AI240" s="380"/>
      <c r="AJ240" s="380"/>
      <c r="AK240" s="380"/>
      <c r="AL240" s="380"/>
      <c r="AM240" s="275">
        <f t="shared" si="92"/>
        <v>59</v>
      </c>
      <c r="AN240" s="290">
        <f t="shared" si="93"/>
        <v>43099</v>
      </c>
      <c r="AO240" s="269">
        <v>-5</v>
      </c>
      <c r="AP240" s="290">
        <f t="shared" si="94"/>
        <v>43094</v>
      </c>
      <c r="AQ240" s="269">
        <v>5</v>
      </c>
      <c r="AR240" s="290">
        <f t="shared" si="95"/>
        <v>43099</v>
      </c>
      <c r="AS240" s="269" t="str">
        <f t="shared" si="96"/>
        <v>ธ.ค.</v>
      </c>
      <c r="AT240" s="267">
        <f t="shared" si="97"/>
        <v>59</v>
      </c>
      <c r="AU240" s="166" t="str">
        <f t="shared" si="98"/>
        <v>1 เดือน 29 วัน</v>
      </c>
    </row>
    <row r="241" spans="1:47" s="260" customFormat="1" ht="21.75" customHeight="1" x14ac:dyDescent="0.25">
      <c r="A241" s="251" t="s">
        <v>365</v>
      </c>
      <c r="B241" s="252"/>
      <c r="C241" s="253"/>
      <c r="D241" s="254"/>
      <c r="E241" s="253"/>
      <c r="F241" s="296"/>
      <c r="G241" s="296"/>
      <c r="H241" s="255"/>
      <c r="I241" s="255"/>
      <c r="J241" s="254"/>
      <c r="K241" s="255"/>
      <c r="L241" s="255"/>
      <c r="M241" s="253"/>
      <c r="N241" s="256"/>
      <c r="O241" s="256"/>
      <c r="P241" s="257"/>
      <c r="Q241" s="257"/>
      <c r="R241" s="257"/>
      <c r="S241" s="257"/>
      <c r="T241" s="257"/>
      <c r="U241" s="257"/>
      <c r="V241" s="257"/>
      <c r="W241" s="257"/>
      <c r="X241" s="258"/>
      <c r="Y241" s="258"/>
      <c r="Z241" s="259"/>
      <c r="AA241" s="386"/>
      <c r="AB241" s="386"/>
      <c r="AC241" s="386"/>
      <c r="AD241" s="386"/>
      <c r="AE241" s="386"/>
      <c r="AF241" s="386"/>
      <c r="AG241" s="386"/>
      <c r="AH241" s="386"/>
      <c r="AI241" s="386"/>
      <c r="AJ241" s="386"/>
      <c r="AK241" s="386"/>
      <c r="AL241" s="386"/>
      <c r="AM241" s="274"/>
      <c r="AN241" s="289"/>
      <c r="AO241" s="282"/>
      <c r="AP241" s="289"/>
      <c r="AQ241" s="282"/>
      <c r="AR241" s="289"/>
      <c r="AS241" s="282"/>
      <c r="AT241" s="266"/>
      <c r="AU241" s="300"/>
    </row>
    <row r="242" spans="1:47" s="369" customFormat="1" ht="21.75" customHeight="1" x14ac:dyDescent="0.25">
      <c r="A242" s="353" t="s">
        <v>575</v>
      </c>
      <c r="B242" s="356">
        <v>1</v>
      </c>
      <c r="C242" s="357" t="s">
        <v>59</v>
      </c>
      <c r="D242" s="358">
        <v>20000000</v>
      </c>
      <c r="E242" s="357"/>
      <c r="F242" s="359">
        <v>43070</v>
      </c>
      <c r="G242" s="359">
        <v>43190</v>
      </c>
      <c r="H242" s="360" t="s">
        <v>29</v>
      </c>
      <c r="I242" s="360" t="s">
        <v>617</v>
      </c>
      <c r="J242" s="358"/>
      <c r="K242" s="360"/>
      <c r="L242" s="360" t="s">
        <v>34</v>
      </c>
      <c r="M242" s="357"/>
      <c r="N242" s="377" t="s">
        <v>629</v>
      </c>
      <c r="O242" s="378" t="s">
        <v>630</v>
      </c>
      <c r="P242" s="378" t="s">
        <v>630</v>
      </c>
      <c r="Q242" s="378" t="s">
        <v>631</v>
      </c>
      <c r="R242" s="378" t="s">
        <v>631</v>
      </c>
      <c r="S242" s="378" t="s">
        <v>632</v>
      </c>
      <c r="T242" s="361"/>
      <c r="U242" s="361"/>
      <c r="V242" s="361"/>
      <c r="W242" s="361"/>
      <c r="X242" s="362"/>
      <c r="Y242" s="362"/>
      <c r="Z242" s="363"/>
      <c r="AA242" s="387"/>
      <c r="AB242" s="387"/>
      <c r="AC242" s="387"/>
      <c r="AD242" s="387"/>
      <c r="AE242" s="387"/>
      <c r="AF242" s="387">
        <v>20000000</v>
      </c>
      <c r="AG242" s="387"/>
      <c r="AH242" s="387"/>
      <c r="AI242" s="387"/>
      <c r="AJ242" s="387"/>
      <c r="AK242" s="387"/>
      <c r="AL242" s="387"/>
      <c r="AM242" s="275">
        <f t="shared" ref="AM242:AM248" si="99">+G242-F242</f>
        <v>120</v>
      </c>
      <c r="AN242" s="290">
        <f t="shared" ref="AN242:AN248" si="100">G242</f>
        <v>43190</v>
      </c>
      <c r="AO242" s="269">
        <v>-5</v>
      </c>
      <c r="AP242" s="290">
        <f t="shared" ref="AP242:AP248" si="101">+AN242+AO242</f>
        <v>43185</v>
      </c>
      <c r="AQ242" s="269">
        <v>5</v>
      </c>
      <c r="AR242" s="290">
        <f t="shared" ref="AR242:AR248" si="102">+AQ242+AP242</f>
        <v>43190</v>
      </c>
      <c r="AS242" s="269" t="str">
        <f t="shared" ref="AS242:AS248" si="103">IF((MONTH(AR242))=1,"ม.ค.",IF((MONTH(AR242))=2,"ก.พ.",IF((MONTH(AR242))=3,"มี.ค.",IF((MONTH(AR242))=4,"เม.ย.",IF((MONTH(AR242))=5,"พ.ค.",IF((MONTH(AR242))=6,"มิ.ย.",IF((MONTH(AR242))=7,"ก.ค.",IF((MONTH(AR242))=8,"ส.ค.",IF((MONTH(AR242))=9,"ก.ย.",IF((MONTH(AR242))=10,"ต.ค.",IF((MONTH(AR242))=11,"พ.ย.",IF((MONTH(AR242))=12,"ธ.ค."))))))))))))</f>
        <v>มี.ค.</v>
      </c>
      <c r="AT242" s="267">
        <f t="shared" ref="AT242:AT248" si="104">DATEDIF(F242,AR242,"d")</f>
        <v>120</v>
      </c>
      <c r="AU242" s="166" t="str">
        <f t="shared" ref="AU242:AU248" si="105">IF((DATEDIF(F242,AR242,"y"))=0,(DATEDIF(F242,AR242,"ym")&amp;" เดือน "&amp;DATEDIF(F242,AR242,"md")&amp;" วัน"),IF((DATEDIF(F242,AR242,"y"))&gt;0,(DATEDIF(F242,AR242,"y")&amp;" ปี "&amp;DATEDIF(F242,AR242,"ym")&amp;" เดือน "&amp;DATEDIF(F242,AR242,"md")&amp;" วัน")))</f>
        <v>3 เดือน 30 วัน</v>
      </c>
    </row>
    <row r="243" spans="1:47" s="369" customFormat="1" ht="21.75" customHeight="1" x14ac:dyDescent="0.25">
      <c r="A243" s="353" t="s">
        <v>576</v>
      </c>
      <c r="B243" s="356">
        <v>1</v>
      </c>
      <c r="C243" s="357" t="s">
        <v>59</v>
      </c>
      <c r="D243" s="358">
        <v>4500000</v>
      </c>
      <c r="E243" s="357"/>
      <c r="F243" s="359">
        <v>43070</v>
      </c>
      <c r="G243" s="359">
        <v>43190</v>
      </c>
      <c r="H243" s="360" t="s">
        <v>29</v>
      </c>
      <c r="I243" s="360" t="s">
        <v>617</v>
      </c>
      <c r="J243" s="358"/>
      <c r="K243" s="360"/>
      <c r="L243" s="360" t="s">
        <v>34</v>
      </c>
      <c r="M243" s="357"/>
      <c r="N243" s="377" t="s">
        <v>629</v>
      </c>
      <c r="O243" s="378" t="s">
        <v>630</v>
      </c>
      <c r="P243" s="378" t="s">
        <v>630</v>
      </c>
      <c r="Q243" s="378" t="s">
        <v>631</v>
      </c>
      <c r="R243" s="378" t="s">
        <v>631</v>
      </c>
      <c r="S243" s="378" t="s">
        <v>632</v>
      </c>
      <c r="T243" s="361"/>
      <c r="U243" s="361"/>
      <c r="V243" s="361"/>
      <c r="W243" s="361"/>
      <c r="X243" s="362"/>
      <c r="Y243" s="362"/>
      <c r="Z243" s="363"/>
      <c r="AA243" s="387"/>
      <c r="AB243" s="387"/>
      <c r="AC243" s="387"/>
      <c r="AD243" s="387"/>
      <c r="AE243" s="387"/>
      <c r="AF243" s="387">
        <v>4500000</v>
      </c>
      <c r="AG243" s="387"/>
      <c r="AH243" s="387"/>
      <c r="AI243" s="387"/>
      <c r="AJ243" s="387"/>
      <c r="AK243" s="387"/>
      <c r="AL243" s="387"/>
      <c r="AM243" s="275">
        <f t="shared" si="99"/>
        <v>120</v>
      </c>
      <c r="AN243" s="290">
        <f t="shared" si="100"/>
        <v>43190</v>
      </c>
      <c r="AO243" s="269">
        <v>-5</v>
      </c>
      <c r="AP243" s="290">
        <f t="shared" si="101"/>
        <v>43185</v>
      </c>
      <c r="AQ243" s="269">
        <v>5</v>
      </c>
      <c r="AR243" s="290">
        <f t="shared" si="102"/>
        <v>43190</v>
      </c>
      <c r="AS243" s="269" t="str">
        <f t="shared" si="103"/>
        <v>มี.ค.</v>
      </c>
      <c r="AT243" s="267">
        <f t="shared" si="104"/>
        <v>120</v>
      </c>
      <c r="AU243" s="166" t="str">
        <f t="shared" si="105"/>
        <v>3 เดือน 30 วัน</v>
      </c>
    </row>
    <row r="244" spans="1:47" s="369" customFormat="1" ht="21.75" customHeight="1" x14ac:dyDescent="0.25">
      <c r="A244" s="353" t="s">
        <v>577</v>
      </c>
      <c r="B244" s="356">
        <v>1</v>
      </c>
      <c r="C244" s="357" t="s">
        <v>45</v>
      </c>
      <c r="D244" s="358">
        <v>8000000</v>
      </c>
      <c r="E244" s="357"/>
      <c r="F244" s="359">
        <v>43070</v>
      </c>
      <c r="G244" s="359">
        <v>43190</v>
      </c>
      <c r="H244" s="360" t="s">
        <v>29</v>
      </c>
      <c r="I244" s="360" t="s">
        <v>617</v>
      </c>
      <c r="J244" s="358"/>
      <c r="K244" s="360"/>
      <c r="L244" s="360" t="s">
        <v>34</v>
      </c>
      <c r="M244" s="357"/>
      <c r="N244" s="377" t="s">
        <v>629</v>
      </c>
      <c r="O244" s="378" t="s">
        <v>630</v>
      </c>
      <c r="P244" s="378" t="s">
        <v>630</v>
      </c>
      <c r="Q244" s="378" t="s">
        <v>631</v>
      </c>
      <c r="R244" s="378" t="s">
        <v>631</v>
      </c>
      <c r="S244" s="378" t="s">
        <v>632</v>
      </c>
      <c r="T244" s="361"/>
      <c r="U244" s="361"/>
      <c r="V244" s="361"/>
      <c r="W244" s="361"/>
      <c r="X244" s="362"/>
      <c r="Y244" s="362"/>
      <c r="Z244" s="363"/>
      <c r="AA244" s="387"/>
      <c r="AB244" s="387"/>
      <c r="AC244" s="387"/>
      <c r="AD244" s="387"/>
      <c r="AE244" s="387"/>
      <c r="AF244" s="387">
        <v>8000000</v>
      </c>
      <c r="AG244" s="387"/>
      <c r="AH244" s="387"/>
      <c r="AI244" s="387"/>
      <c r="AJ244" s="387"/>
      <c r="AK244" s="387"/>
      <c r="AL244" s="387"/>
      <c r="AM244" s="275">
        <f t="shared" si="99"/>
        <v>120</v>
      </c>
      <c r="AN244" s="290">
        <f t="shared" si="100"/>
        <v>43190</v>
      </c>
      <c r="AO244" s="269">
        <v>-5</v>
      </c>
      <c r="AP244" s="290">
        <f t="shared" si="101"/>
        <v>43185</v>
      </c>
      <c r="AQ244" s="269">
        <v>5</v>
      </c>
      <c r="AR244" s="290">
        <f t="shared" si="102"/>
        <v>43190</v>
      </c>
      <c r="AS244" s="269" t="str">
        <f t="shared" si="103"/>
        <v>มี.ค.</v>
      </c>
      <c r="AT244" s="267">
        <f t="shared" si="104"/>
        <v>120</v>
      </c>
      <c r="AU244" s="166" t="str">
        <f t="shared" si="105"/>
        <v>3 เดือน 30 วัน</v>
      </c>
    </row>
    <row r="245" spans="1:47" s="369" customFormat="1" ht="21.75" customHeight="1" x14ac:dyDescent="0.25">
      <c r="A245" s="353" t="s">
        <v>578</v>
      </c>
      <c r="B245" s="356">
        <v>1</v>
      </c>
      <c r="C245" s="357" t="s">
        <v>59</v>
      </c>
      <c r="D245" s="358">
        <v>3200000</v>
      </c>
      <c r="E245" s="357"/>
      <c r="F245" s="359">
        <v>43070</v>
      </c>
      <c r="G245" s="359">
        <v>43190</v>
      </c>
      <c r="H245" s="360" t="s">
        <v>29</v>
      </c>
      <c r="I245" s="360" t="s">
        <v>617</v>
      </c>
      <c r="J245" s="358"/>
      <c r="K245" s="360"/>
      <c r="L245" s="360" t="s">
        <v>34</v>
      </c>
      <c r="M245" s="357"/>
      <c r="N245" s="377" t="s">
        <v>629</v>
      </c>
      <c r="O245" s="378" t="s">
        <v>630</v>
      </c>
      <c r="P245" s="378" t="s">
        <v>630</v>
      </c>
      <c r="Q245" s="378" t="s">
        <v>631</v>
      </c>
      <c r="R245" s="378" t="s">
        <v>631</v>
      </c>
      <c r="S245" s="378" t="s">
        <v>632</v>
      </c>
      <c r="T245" s="361"/>
      <c r="U245" s="361"/>
      <c r="V245" s="361"/>
      <c r="W245" s="361"/>
      <c r="X245" s="362"/>
      <c r="Y245" s="362"/>
      <c r="Z245" s="363"/>
      <c r="AA245" s="387"/>
      <c r="AB245" s="387"/>
      <c r="AC245" s="387"/>
      <c r="AD245" s="387"/>
      <c r="AE245" s="387"/>
      <c r="AF245" s="387">
        <v>3200000</v>
      </c>
      <c r="AG245" s="387"/>
      <c r="AH245" s="387"/>
      <c r="AI245" s="387"/>
      <c r="AJ245" s="387"/>
      <c r="AK245" s="387"/>
      <c r="AL245" s="387"/>
      <c r="AM245" s="275">
        <f t="shared" si="99"/>
        <v>120</v>
      </c>
      <c r="AN245" s="290">
        <f t="shared" si="100"/>
        <v>43190</v>
      </c>
      <c r="AO245" s="269">
        <v>-5</v>
      </c>
      <c r="AP245" s="290">
        <f t="shared" si="101"/>
        <v>43185</v>
      </c>
      <c r="AQ245" s="269">
        <v>5</v>
      </c>
      <c r="AR245" s="290">
        <f t="shared" si="102"/>
        <v>43190</v>
      </c>
      <c r="AS245" s="269" t="str">
        <f t="shared" si="103"/>
        <v>มี.ค.</v>
      </c>
      <c r="AT245" s="267">
        <f t="shared" si="104"/>
        <v>120</v>
      </c>
      <c r="AU245" s="166" t="str">
        <f t="shared" si="105"/>
        <v>3 เดือน 30 วัน</v>
      </c>
    </row>
    <row r="246" spans="1:47" s="369" customFormat="1" ht="21.75" customHeight="1" x14ac:dyDescent="0.25">
      <c r="A246" s="353" t="s">
        <v>579</v>
      </c>
      <c r="B246" s="356">
        <v>1</v>
      </c>
      <c r="C246" s="357" t="s">
        <v>45</v>
      </c>
      <c r="D246" s="358">
        <v>2500000</v>
      </c>
      <c r="E246" s="357"/>
      <c r="F246" s="359">
        <v>43070</v>
      </c>
      <c r="G246" s="359">
        <v>43190</v>
      </c>
      <c r="H246" s="360" t="s">
        <v>29</v>
      </c>
      <c r="I246" s="360" t="s">
        <v>617</v>
      </c>
      <c r="J246" s="358"/>
      <c r="K246" s="360"/>
      <c r="L246" s="360" t="s">
        <v>34</v>
      </c>
      <c r="M246" s="357"/>
      <c r="N246" s="377" t="s">
        <v>629</v>
      </c>
      <c r="O246" s="378" t="s">
        <v>630</v>
      </c>
      <c r="P246" s="378" t="s">
        <v>630</v>
      </c>
      <c r="Q246" s="378" t="s">
        <v>631</v>
      </c>
      <c r="R246" s="378" t="s">
        <v>631</v>
      </c>
      <c r="S246" s="378" t="s">
        <v>632</v>
      </c>
      <c r="T246" s="361"/>
      <c r="U246" s="361"/>
      <c r="V246" s="361"/>
      <c r="W246" s="361"/>
      <c r="X246" s="362"/>
      <c r="Y246" s="362"/>
      <c r="Z246" s="363"/>
      <c r="AA246" s="387"/>
      <c r="AB246" s="387"/>
      <c r="AC246" s="387"/>
      <c r="AD246" s="387"/>
      <c r="AE246" s="387"/>
      <c r="AF246" s="387">
        <v>2500000</v>
      </c>
      <c r="AG246" s="387"/>
      <c r="AH246" s="387"/>
      <c r="AI246" s="387"/>
      <c r="AJ246" s="387"/>
      <c r="AK246" s="387"/>
      <c r="AL246" s="387"/>
      <c r="AM246" s="275">
        <f t="shared" si="99"/>
        <v>120</v>
      </c>
      <c r="AN246" s="290">
        <f t="shared" si="100"/>
        <v>43190</v>
      </c>
      <c r="AO246" s="269">
        <v>-5</v>
      </c>
      <c r="AP246" s="290">
        <f t="shared" si="101"/>
        <v>43185</v>
      </c>
      <c r="AQ246" s="269">
        <v>5</v>
      </c>
      <c r="AR246" s="290">
        <f t="shared" si="102"/>
        <v>43190</v>
      </c>
      <c r="AS246" s="269" t="str">
        <f t="shared" si="103"/>
        <v>มี.ค.</v>
      </c>
      <c r="AT246" s="267">
        <f t="shared" si="104"/>
        <v>120</v>
      </c>
      <c r="AU246" s="166" t="str">
        <f t="shared" si="105"/>
        <v>3 เดือน 30 วัน</v>
      </c>
    </row>
    <row r="247" spans="1:47" s="369" customFormat="1" ht="21.75" customHeight="1" x14ac:dyDescent="0.25">
      <c r="A247" s="353" t="s">
        <v>580</v>
      </c>
      <c r="B247" s="356">
        <v>1</v>
      </c>
      <c r="C247" s="357" t="s">
        <v>45</v>
      </c>
      <c r="D247" s="358">
        <v>1400000</v>
      </c>
      <c r="E247" s="357"/>
      <c r="F247" s="359">
        <v>43070</v>
      </c>
      <c r="G247" s="359">
        <v>43190</v>
      </c>
      <c r="H247" s="360" t="s">
        <v>29</v>
      </c>
      <c r="I247" s="360" t="s">
        <v>617</v>
      </c>
      <c r="J247" s="358"/>
      <c r="K247" s="360"/>
      <c r="L247" s="360" t="s">
        <v>34</v>
      </c>
      <c r="M247" s="357"/>
      <c r="N247" s="377" t="s">
        <v>629</v>
      </c>
      <c r="O247" s="378" t="s">
        <v>630</v>
      </c>
      <c r="P247" s="378" t="s">
        <v>630</v>
      </c>
      <c r="Q247" s="378" t="s">
        <v>631</v>
      </c>
      <c r="R247" s="378" t="s">
        <v>631</v>
      </c>
      <c r="S247" s="378" t="s">
        <v>632</v>
      </c>
      <c r="T247" s="361"/>
      <c r="U247" s="361"/>
      <c r="V247" s="361"/>
      <c r="W247" s="361"/>
      <c r="X247" s="362"/>
      <c r="Y247" s="362"/>
      <c r="Z247" s="363"/>
      <c r="AA247" s="387"/>
      <c r="AB247" s="387"/>
      <c r="AC247" s="387"/>
      <c r="AD247" s="387"/>
      <c r="AE247" s="387"/>
      <c r="AF247" s="387">
        <v>1400000</v>
      </c>
      <c r="AG247" s="387"/>
      <c r="AH247" s="387"/>
      <c r="AI247" s="387"/>
      <c r="AJ247" s="387"/>
      <c r="AK247" s="387"/>
      <c r="AL247" s="387"/>
      <c r="AM247" s="275">
        <f t="shared" si="99"/>
        <v>120</v>
      </c>
      <c r="AN247" s="290">
        <f t="shared" si="100"/>
        <v>43190</v>
      </c>
      <c r="AO247" s="269">
        <v>-5</v>
      </c>
      <c r="AP247" s="290">
        <f t="shared" si="101"/>
        <v>43185</v>
      </c>
      <c r="AQ247" s="269">
        <v>5</v>
      </c>
      <c r="AR247" s="290">
        <f t="shared" si="102"/>
        <v>43190</v>
      </c>
      <c r="AS247" s="269" t="str">
        <f t="shared" si="103"/>
        <v>มี.ค.</v>
      </c>
      <c r="AT247" s="267">
        <f t="shared" si="104"/>
        <v>120</v>
      </c>
      <c r="AU247" s="166" t="str">
        <f t="shared" si="105"/>
        <v>3 เดือน 30 วัน</v>
      </c>
    </row>
    <row r="248" spans="1:47" s="369" customFormat="1" ht="21.75" customHeight="1" x14ac:dyDescent="0.25">
      <c r="A248" s="353" t="s">
        <v>581</v>
      </c>
      <c r="B248" s="356">
        <v>1</v>
      </c>
      <c r="C248" s="357" t="s">
        <v>45</v>
      </c>
      <c r="D248" s="358">
        <v>2000000</v>
      </c>
      <c r="E248" s="357"/>
      <c r="F248" s="359">
        <v>43070</v>
      </c>
      <c r="G248" s="359">
        <v>43190</v>
      </c>
      <c r="H248" s="360" t="s">
        <v>29</v>
      </c>
      <c r="I248" s="360" t="s">
        <v>617</v>
      </c>
      <c r="J248" s="358"/>
      <c r="K248" s="360"/>
      <c r="L248" s="360" t="s">
        <v>34</v>
      </c>
      <c r="M248" s="357"/>
      <c r="N248" s="377" t="s">
        <v>629</v>
      </c>
      <c r="O248" s="378" t="s">
        <v>630</v>
      </c>
      <c r="P248" s="378" t="s">
        <v>630</v>
      </c>
      <c r="Q248" s="378" t="s">
        <v>631</v>
      </c>
      <c r="R248" s="378" t="s">
        <v>631</v>
      </c>
      <c r="S248" s="378" t="s">
        <v>632</v>
      </c>
      <c r="T248" s="361"/>
      <c r="U248" s="361"/>
      <c r="V248" s="361"/>
      <c r="W248" s="361"/>
      <c r="X248" s="362"/>
      <c r="Y248" s="362"/>
      <c r="Z248" s="363"/>
      <c r="AA248" s="387"/>
      <c r="AB248" s="387"/>
      <c r="AC248" s="387"/>
      <c r="AD248" s="387"/>
      <c r="AE248" s="387"/>
      <c r="AF248" s="387">
        <v>2000000</v>
      </c>
      <c r="AG248" s="387"/>
      <c r="AH248" s="387"/>
      <c r="AI248" s="387"/>
      <c r="AJ248" s="387"/>
      <c r="AK248" s="387"/>
      <c r="AL248" s="387"/>
      <c r="AM248" s="275">
        <f t="shared" si="99"/>
        <v>120</v>
      </c>
      <c r="AN248" s="290">
        <f t="shared" si="100"/>
        <v>43190</v>
      </c>
      <c r="AO248" s="269">
        <v>-5</v>
      </c>
      <c r="AP248" s="290">
        <f t="shared" si="101"/>
        <v>43185</v>
      </c>
      <c r="AQ248" s="269">
        <v>5</v>
      </c>
      <c r="AR248" s="290">
        <f t="shared" si="102"/>
        <v>43190</v>
      </c>
      <c r="AS248" s="269" t="str">
        <f t="shared" si="103"/>
        <v>มี.ค.</v>
      </c>
      <c r="AT248" s="267">
        <f t="shared" si="104"/>
        <v>120</v>
      </c>
      <c r="AU248" s="166" t="str">
        <f t="shared" si="105"/>
        <v>3 เดือน 30 วัน</v>
      </c>
    </row>
    <row r="249" spans="1:47" s="78" customFormat="1" ht="21.75" customHeight="1" x14ac:dyDescent="0.25">
      <c r="A249" s="53"/>
      <c r="B249" s="54"/>
      <c r="C249" s="55"/>
      <c r="D249" s="56"/>
      <c r="E249" s="55"/>
      <c r="F249" s="297"/>
      <c r="G249" s="297"/>
      <c r="H249" s="72"/>
      <c r="I249" s="72"/>
      <c r="J249" s="56"/>
      <c r="K249" s="72"/>
      <c r="L249" s="72"/>
      <c r="M249" s="55"/>
      <c r="N249" s="73"/>
      <c r="O249" s="73"/>
      <c r="P249" s="74"/>
      <c r="Q249" s="74"/>
      <c r="R249" s="74"/>
      <c r="S249" s="74"/>
      <c r="T249" s="74"/>
      <c r="U249" s="74"/>
      <c r="V249" s="74"/>
      <c r="W249" s="74"/>
      <c r="X249" s="75"/>
      <c r="Y249" s="75"/>
      <c r="Z249" s="79"/>
      <c r="AA249" s="380"/>
      <c r="AB249" s="380"/>
      <c r="AC249" s="380"/>
      <c r="AD249" s="380"/>
      <c r="AE249" s="380"/>
      <c r="AF249" s="380"/>
      <c r="AG249" s="380"/>
      <c r="AH249" s="380"/>
      <c r="AI249" s="380"/>
      <c r="AJ249" s="380"/>
      <c r="AK249" s="380"/>
      <c r="AL249" s="380"/>
      <c r="AM249" s="275"/>
      <c r="AN249" s="290"/>
      <c r="AO249" s="269"/>
      <c r="AP249" s="290"/>
      <c r="AQ249" s="269"/>
      <c r="AR249" s="290"/>
      <c r="AS249" s="269"/>
      <c r="AT249" s="267"/>
      <c r="AU249" s="166"/>
    </row>
    <row r="250" spans="1:47" s="336" customFormat="1" ht="21.75" customHeight="1" x14ac:dyDescent="0.25">
      <c r="A250" s="94" t="s">
        <v>132</v>
      </c>
      <c r="B250" s="322"/>
      <c r="C250" s="323"/>
      <c r="D250" s="97">
        <f>SUM(D225:D249)</f>
        <v>47121000</v>
      </c>
      <c r="E250" s="323"/>
      <c r="F250" s="325"/>
      <c r="G250" s="325"/>
      <c r="H250" s="326"/>
      <c r="I250" s="326"/>
      <c r="J250" s="324"/>
      <c r="K250" s="326"/>
      <c r="L250" s="326"/>
      <c r="M250" s="323"/>
      <c r="N250" s="327"/>
      <c r="O250" s="327"/>
      <c r="P250" s="328"/>
      <c r="Q250" s="328"/>
      <c r="R250" s="328"/>
      <c r="S250" s="328"/>
      <c r="T250" s="328"/>
      <c r="U250" s="328"/>
      <c r="V250" s="328"/>
      <c r="W250" s="328"/>
      <c r="X250" s="329"/>
      <c r="Y250" s="329"/>
      <c r="Z250" s="330"/>
      <c r="AA250" s="388"/>
      <c r="AB250" s="388"/>
      <c r="AC250" s="395">
        <f>SUM(AC225:AC249)</f>
        <v>2250000</v>
      </c>
      <c r="AD250" s="388"/>
      <c r="AE250" s="388"/>
      <c r="AF250" s="395">
        <f>SUM(AF225:AF249)</f>
        <v>44871000</v>
      </c>
      <c r="AG250" s="388"/>
      <c r="AH250" s="388"/>
      <c r="AI250" s="388"/>
      <c r="AJ250" s="388"/>
      <c r="AK250" s="388"/>
      <c r="AL250" s="388"/>
      <c r="AM250" s="331"/>
      <c r="AN250" s="332"/>
      <c r="AO250" s="333"/>
      <c r="AP250" s="332"/>
      <c r="AQ250" s="333"/>
      <c r="AR250" s="332"/>
      <c r="AS250" s="333"/>
      <c r="AT250" s="334"/>
      <c r="AU250" s="335"/>
    </row>
    <row r="251" spans="1:47" s="351" customFormat="1" ht="21.75" customHeight="1" x14ac:dyDescent="0.25">
      <c r="A251" s="167" t="s">
        <v>294</v>
      </c>
      <c r="B251" s="337"/>
      <c r="C251" s="338"/>
      <c r="D251" s="170">
        <f>+D250+D221+D115+D35</f>
        <v>110632700</v>
      </c>
      <c r="E251" s="338"/>
      <c r="F251" s="340"/>
      <c r="G251" s="340"/>
      <c r="H251" s="341"/>
      <c r="I251" s="341"/>
      <c r="J251" s="339"/>
      <c r="K251" s="341"/>
      <c r="L251" s="341"/>
      <c r="M251" s="338"/>
      <c r="N251" s="342"/>
      <c r="O251" s="342"/>
      <c r="P251" s="343"/>
      <c r="Q251" s="343"/>
      <c r="R251" s="343"/>
      <c r="S251" s="343"/>
      <c r="T251" s="343"/>
      <c r="U251" s="343"/>
      <c r="V251" s="343"/>
      <c r="W251" s="343"/>
      <c r="X251" s="344"/>
      <c r="Y251" s="344"/>
      <c r="Z251" s="345"/>
      <c r="AA251" s="390"/>
      <c r="AB251" s="390"/>
      <c r="AC251" s="390">
        <f>+AC250+AC221+AC115+AC35</f>
        <v>29155400</v>
      </c>
      <c r="AD251" s="390"/>
      <c r="AE251" s="390"/>
      <c r="AF251" s="390">
        <f>+AF250+AF221+AF115+AF35</f>
        <v>79567300</v>
      </c>
      <c r="AG251" s="390"/>
      <c r="AH251" s="390"/>
      <c r="AI251" s="390"/>
      <c r="AJ251" s="390"/>
      <c r="AK251" s="390"/>
      <c r="AL251" s="390"/>
      <c r="AM251" s="346"/>
      <c r="AN251" s="347"/>
      <c r="AO251" s="348"/>
      <c r="AP251" s="347"/>
      <c r="AQ251" s="348"/>
      <c r="AR251" s="347"/>
      <c r="AS251" s="348"/>
      <c r="AT251" s="349"/>
      <c r="AU251" s="350"/>
    </row>
    <row r="252" spans="1:47" s="78" customFormat="1" ht="21.75" customHeight="1" x14ac:dyDescent="0.25">
      <c r="A252" s="53"/>
      <c r="B252" s="54"/>
      <c r="C252" s="55"/>
      <c r="D252" s="56"/>
      <c r="E252" s="55"/>
      <c r="F252" s="297"/>
      <c r="G252" s="297"/>
      <c r="H252" s="72"/>
      <c r="I252" s="72"/>
      <c r="J252" s="56"/>
      <c r="K252" s="72"/>
      <c r="L252" s="72"/>
      <c r="M252" s="55"/>
      <c r="N252" s="73"/>
      <c r="O252" s="73"/>
      <c r="P252" s="74"/>
      <c r="Q252" s="74"/>
      <c r="R252" s="74"/>
      <c r="S252" s="74"/>
      <c r="T252" s="74"/>
      <c r="U252" s="74"/>
      <c r="V252" s="74"/>
      <c r="W252" s="74"/>
      <c r="X252" s="75"/>
      <c r="Y252" s="75"/>
      <c r="Z252" s="79"/>
      <c r="AA252" s="380"/>
      <c r="AB252" s="380"/>
      <c r="AC252" s="380"/>
      <c r="AD252" s="380"/>
      <c r="AE252" s="380"/>
      <c r="AF252" s="380"/>
      <c r="AG252" s="380"/>
      <c r="AH252" s="380"/>
      <c r="AI252" s="380"/>
      <c r="AJ252" s="380"/>
      <c r="AK252" s="380"/>
      <c r="AL252" s="380"/>
      <c r="AM252" s="275"/>
      <c r="AN252" s="290"/>
      <c r="AO252" s="269"/>
      <c r="AP252" s="290"/>
      <c r="AQ252" s="269"/>
      <c r="AR252" s="290"/>
      <c r="AS252" s="269"/>
      <c r="AT252" s="267"/>
      <c r="AU252" s="166"/>
    </row>
    <row r="253" spans="1:47" s="78" customFormat="1" ht="21.75" customHeight="1" x14ac:dyDescent="0.25">
      <c r="A253" s="41" t="s">
        <v>133</v>
      </c>
      <c r="B253" s="54"/>
      <c r="C253" s="55"/>
      <c r="D253" s="56"/>
      <c r="E253" s="55"/>
      <c r="F253" s="297"/>
      <c r="G253" s="297"/>
      <c r="H253" s="72"/>
      <c r="I253" s="72"/>
      <c r="J253" s="56"/>
      <c r="K253" s="72"/>
      <c r="L253" s="72"/>
      <c r="M253" s="55"/>
      <c r="N253" s="73"/>
      <c r="O253" s="73"/>
      <c r="P253" s="74"/>
      <c r="Q253" s="74"/>
      <c r="R253" s="74"/>
      <c r="S253" s="74"/>
      <c r="T253" s="74"/>
      <c r="U253" s="74"/>
      <c r="V253" s="74"/>
      <c r="W253" s="74"/>
      <c r="X253" s="75"/>
      <c r="Y253" s="75"/>
      <c r="Z253" s="79"/>
      <c r="AA253" s="380"/>
      <c r="AB253" s="380"/>
      <c r="AC253" s="380"/>
      <c r="AD253" s="380"/>
      <c r="AE253" s="380"/>
      <c r="AF253" s="380"/>
      <c r="AG253" s="380"/>
      <c r="AH253" s="380"/>
      <c r="AI253" s="380"/>
      <c r="AJ253" s="380"/>
      <c r="AK253" s="380"/>
      <c r="AL253" s="380"/>
      <c r="AM253" s="275"/>
      <c r="AN253" s="290"/>
      <c r="AO253" s="269"/>
      <c r="AP253" s="290"/>
      <c r="AQ253" s="269"/>
      <c r="AR253" s="290"/>
      <c r="AS253" s="269"/>
      <c r="AT253" s="267"/>
      <c r="AU253" s="166"/>
    </row>
    <row r="254" spans="1:47" s="78" customFormat="1" ht="21.75" customHeight="1" x14ac:dyDescent="0.25">
      <c r="A254" s="251" t="s">
        <v>598</v>
      </c>
      <c r="B254" s="54"/>
      <c r="C254" s="55"/>
      <c r="D254" s="56"/>
      <c r="E254" s="55"/>
      <c r="F254" s="297"/>
      <c r="G254" s="297"/>
      <c r="H254" s="72"/>
      <c r="I254" s="72"/>
      <c r="J254" s="56"/>
      <c r="K254" s="72"/>
      <c r="L254" s="72"/>
      <c r="M254" s="55"/>
      <c r="N254" s="73"/>
      <c r="O254" s="73"/>
      <c r="P254" s="74"/>
      <c r="Q254" s="74"/>
      <c r="R254" s="74"/>
      <c r="S254" s="74"/>
      <c r="T254" s="74"/>
      <c r="U254" s="74"/>
      <c r="V254" s="74"/>
      <c r="W254" s="74"/>
      <c r="X254" s="75"/>
      <c r="Y254" s="75"/>
      <c r="Z254" s="79"/>
      <c r="AA254" s="380"/>
      <c r="AB254" s="380"/>
      <c r="AC254" s="380"/>
      <c r="AD254" s="380"/>
      <c r="AE254" s="380"/>
      <c r="AF254" s="380"/>
      <c r="AG254" s="380"/>
      <c r="AH254" s="380"/>
      <c r="AI254" s="380"/>
      <c r="AJ254" s="380"/>
      <c r="AK254" s="380"/>
      <c r="AL254" s="380"/>
      <c r="AM254" s="275"/>
      <c r="AN254" s="290"/>
      <c r="AO254" s="269"/>
      <c r="AP254" s="290"/>
      <c r="AQ254" s="269"/>
      <c r="AR254" s="290"/>
      <c r="AS254" s="269"/>
      <c r="AT254" s="267"/>
      <c r="AU254" s="166"/>
    </row>
    <row r="255" spans="1:47" s="78" customFormat="1" ht="21.75" customHeight="1" x14ac:dyDescent="0.25">
      <c r="A255" s="352" t="s">
        <v>600</v>
      </c>
      <c r="B255" s="54"/>
      <c r="C255" s="55"/>
      <c r="D255" s="56"/>
      <c r="E255" s="55"/>
      <c r="F255" s="297"/>
      <c r="G255" s="297"/>
      <c r="H255" s="72"/>
      <c r="I255" s="72"/>
      <c r="J255" s="56"/>
      <c r="K255" s="72"/>
      <c r="L255" s="72"/>
      <c r="M255" s="55"/>
      <c r="N255" s="73"/>
      <c r="O255" s="73"/>
      <c r="P255" s="74"/>
      <c r="Q255" s="74"/>
      <c r="R255" s="74"/>
      <c r="S255" s="74"/>
      <c r="T255" s="74"/>
      <c r="U255" s="74"/>
      <c r="V255" s="74"/>
      <c r="W255" s="74"/>
      <c r="X255" s="75"/>
      <c r="Y255" s="75"/>
      <c r="Z255" s="79"/>
      <c r="AA255" s="380"/>
      <c r="AB255" s="380"/>
      <c r="AC255" s="380"/>
      <c r="AD255" s="380"/>
      <c r="AE255" s="380"/>
      <c r="AF255" s="380"/>
      <c r="AG255" s="380"/>
      <c r="AH255" s="380"/>
      <c r="AI255" s="380"/>
      <c r="AJ255" s="380"/>
      <c r="AK255" s="380"/>
      <c r="AL255" s="380"/>
      <c r="AM255" s="275"/>
      <c r="AN255" s="290"/>
      <c r="AO255" s="269"/>
      <c r="AP255" s="290"/>
      <c r="AQ255" s="269"/>
      <c r="AR255" s="290"/>
      <c r="AS255" s="269"/>
      <c r="AT255" s="267"/>
      <c r="AU255" s="166"/>
    </row>
    <row r="256" spans="1:47" s="78" customFormat="1" ht="21.75" customHeight="1" x14ac:dyDescent="0.25">
      <c r="A256" s="53" t="s">
        <v>615</v>
      </c>
      <c r="B256" s="54"/>
      <c r="C256" s="55"/>
      <c r="D256" s="56"/>
      <c r="E256" s="55"/>
      <c r="F256" s="297"/>
      <c r="G256" s="297"/>
      <c r="H256" s="72"/>
      <c r="I256" s="72"/>
      <c r="J256" s="56"/>
      <c r="K256" s="72"/>
      <c r="L256" s="72"/>
      <c r="M256" s="55"/>
      <c r="N256" s="73"/>
      <c r="O256" s="73"/>
      <c r="P256" s="74"/>
      <c r="Q256" s="74"/>
      <c r="R256" s="74"/>
      <c r="S256" s="74"/>
      <c r="T256" s="74"/>
      <c r="U256" s="74"/>
      <c r="V256" s="74"/>
      <c r="W256" s="74"/>
      <c r="X256" s="75"/>
      <c r="Y256" s="75"/>
      <c r="Z256" s="79"/>
      <c r="AA256" s="380"/>
      <c r="AB256" s="380"/>
      <c r="AC256" s="380"/>
      <c r="AD256" s="380"/>
      <c r="AE256" s="380"/>
      <c r="AF256" s="380"/>
      <c r="AG256" s="380"/>
      <c r="AH256" s="380"/>
      <c r="AI256" s="380"/>
      <c r="AJ256" s="380"/>
      <c r="AK256" s="380"/>
      <c r="AL256" s="380"/>
      <c r="AM256" s="275"/>
      <c r="AN256" s="290"/>
      <c r="AO256" s="269"/>
      <c r="AP256" s="290"/>
      <c r="AQ256" s="269"/>
      <c r="AR256" s="290"/>
      <c r="AS256" s="269"/>
      <c r="AT256" s="267"/>
      <c r="AU256" s="166"/>
    </row>
    <row r="257" spans="1:47" s="78" customFormat="1" ht="63" x14ac:dyDescent="0.25">
      <c r="A257" s="53" t="s">
        <v>601</v>
      </c>
      <c r="B257" s="54">
        <v>1</v>
      </c>
      <c r="C257" s="55" t="s">
        <v>2</v>
      </c>
      <c r="D257" s="56">
        <v>1485000</v>
      </c>
      <c r="E257" s="55"/>
      <c r="F257" s="297">
        <v>43099</v>
      </c>
      <c r="G257" s="297">
        <v>43190</v>
      </c>
      <c r="H257" s="72" t="s">
        <v>30</v>
      </c>
      <c r="I257" s="360" t="s">
        <v>617</v>
      </c>
      <c r="J257" s="56"/>
      <c r="K257" s="72"/>
      <c r="L257" s="72"/>
      <c r="M257" s="55"/>
      <c r="N257" s="377" t="s">
        <v>629</v>
      </c>
      <c r="O257" s="378" t="s">
        <v>630</v>
      </c>
      <c r="P257" s="378" t="s">
        <v>630</v>
      </c>
      <c r="Q257" s="378" t="s">
        <v>631</v>
      </c>
      <c r="R257" s="378" t="s">
        <v>631</v>
      </c>
      <c r="S257" s="378" t="s">
        <v>632</v>
      </c>
      <c r="T257" s="74"/>
      <c r="U257" s="74"/>
      <c r="V257" s="74"/>
      <c r="W257" s="74"/>
      <c r="X257" s="75"/>
      <c r="Y257" s="75"/>
      <c r="Z257" s="79"/>
      <c r="AA257" s="380"/>
      <c r="AB257" s="380"/>
      <c r="AC257" s="380"/>
      <c r="AD257" s="380">
        <v>495000</v>
      </c>
      <c r="AE257" s="380">
        <v>495000</v>
      </c>
      <c r="AF257" s="380">
        <v>495000</v>
      </c>
      <c r="AG257" s="380"/>
      <c r="AH257" s="380"/>
      <c r="AI257" s="380"/>
      <c r="AJ257" s="380"/>
      <c r="AK257" s="380"/>
      <c r="AL257" s="380"/>
      <c r="AM257" s="275">
        <f t="shared" ref="AM257:AM260" si="106">+G257-F257</f>
        <v>91</v>
      </c>
      <c r="AN257" s="290">
        <f t="shared" ref="AN257:AN260" si="107">G257</f>
        <v>43190</v>
      </c>
      <c r="AO257" s="269">
        <v>-5</v>
      </c>
      <c r="AP257" s="290">
        <f t="shared" ref="AP257:AP260" si="108">+AN257+AO257</f>
        <v>43185</v>
      </c>
      <c r="AQ257" s="269">
        <v>5</v>
      </c>
      <c r="AR257" s="290">
        <f t="shared" ref="AR257:AR260" si="109">+AQ257+AP257</f>
        <v>43190</v>
      </c>
      <c r="AS257" s="269" t="str">
        <f t="shared" ref="AS257:AS260" si="110">IF((MONTH(AR257))=1,"ม.ค.",IF((MONTH(AR257))=2,"ก.พ.",IF((MONTH(AR257))=3,"มี.ค.",IF((MONTH(AR257))=4,"เม.ย.",IF((MONTH(AR257))=5,"พ.ค.",IF((MONTH(AR257))=6,"มิ.ย.",IF((MONTH(AR257))=7,"ก.ค.",IF((MONTH(AR257))=8,"ส.ค.",IF((MONTH(AR257))=9,"ก.ย.",IF((MONTH(AR257))=10,"ต.ค.",IF((MONTH(AR257))=11,"พ.ย.",IF((MONTH(AR257))=12,"ธ.ค."))))))))))))</f>
        <v>มี.ค.</v>
      </c>
      <c r="AT257" s="267">
        <f t="shared" ref="AT257:AT260" si="111">DATEDIF(F257,AR257,"d")</f>
        <v>91</v>
      </c>
      <c r="AU257" s="166" t="str">
        <f t="shared" ref="AU257:AU260" si="112">IF((DATEDIF(F257,AR257,"y"))=0,(DATEDIF(F257,AR257,"ym")&amp;" เดือน "&amp;DATEDIF(F257,AR257,"md")&amp;" วัน"),IF((DATEDIF(F257,AR257,"y"))&gt;0,(DATEDIF(F257,AR257,"y")&amp;" ปี "&amp;DATEDIF(F257,AR257,"ym")&amp;" เดือน "&amp;DATEDIF(F257,AR257,"md")&amp;" วัน")))</f>
        <v>3 เดือน 1 วัน</v>
      </c>
    </row>
    <row r="258" spans="1:47" s="78" customFormat="1" ht="21.75" customHeight="1" x14ac:dyDescent="0.25">
      <c r="A258" s="53" t="s">
        <v>602</v>
      </c>
      <c r="B258" s="54">
        <v>1</v>
      </c>
      <c r="C258" s="55" t="s">
        <v>2</v>
      </c>
      <c r="D258" s="56">
        <v>8403400</v>
      </c>
      <c r="E258" s="55"/>
      <c r="F258" s="297">
        <v>43159</v>
      </c>
      <c r="G258" s="297">
        <f>+F258+180</f>
        <v>43339</v>
      </c>
      <c r="H258" s="72" t="s">
        <v>32</v>
      </c>
      <c r="I258" s="360" t="s">
        <v>617</v>
      </c>
      <c r="J258" s="56"/>
      <c r="K258" s="72"/>
      <c r="L258" s="72" t="s">
        <v>39</v>
      </c>
      <c r="M258" s="55"/>
      <c r="N258" s="377" t="s">
        <v>629</v>
      </c>
      <c r="O258" s="378" t="s">
        <v>630</v>
      </c>
      <c r="P258" s="378" t="s">
        <v>630</v>
      </c>
      <c r="Q258" s="378" t="s">
        <v>631</v>
      </c>
      <c r="R258" s="378" t="s">
        <v>631</v>
      </c>
      <c r="S258" s="378" t="s">
        <v>632</v>
      </c>
      <c r="T258" s="74"/>
      <c r="U258" s="74"/>
      <c r="V258" s="74"/>
      <c r="W258" s="74"/>
      <c r="X258" s="75"/>
      <c r="Y258" s="75"/>
      <c r="Z258" s="79"/>
      <c r="AA258" s="380"/>
      <c r="AB258" s="380"/>
      <c r="AC258" s="380"/>
      <c r="AD258" s="380"/>
      <c r="AE258" s="380"/>
      <c r="AF258" s="380">
        <v>1400500</v>
      </c>
      <c r="AG258" s="380">
        <v>1400500</v>
      </c>
      <c r="AH258" s="380">
        <v>1400500</v>
      </c>
      <c r="AI258" s="380">
        <v>1400500</v>
      </c>
      <c r="AJ258" s="380">
        <v>1400500</v>
      </c>
      <c r="AK258" s="380">
        <f>D258-(SUM(AF258:AJ258))</f>
        <v>1400900</v>
      </c>
      <c r="AL258" s="380"/>
      <c r="AM258" s="275">
        <f t="shared" si="106"/>
        <v>180</v>
      </c>
      <c r="AN258" s="290">
        <f t="shared" si="107"/>
        <v>43339</v>
      </c>
      <c r="AO258" s="269">
        <v>-5</v>
      </c>
      <c r="AP258" s="290">
        <f t="shared" si="108"/>
        <v>43334</v>
      </c>
      <c r="AQ258" s="269">
        <v>5</v>
      </c>
      <c r="AR258" s="290">
        <f t="shared" si="109"/>
        <v>43339</v>
      </c>
      <c r="AS258" s="269" t="str">
        <f t="shared" si="110"/>
        <v>ส.ค.</v>
      </c>
      <c r="AT258" s="267">
        <f t="shared" si="111"/>
        <v>180</v>
      </c>
      <c r="AU258" s="166" t="str">
        <f t="shared" si="112"/>
        <v>5 เดือน 30 วัน</v>
      </c>
    </row>
    <row r="259" spans="1:47" s="78" customFormat="1" ht="21.75" customHeight="1" x14ac:dyDescent="0.25">
      <c r="A259" s="53" t="s">
        <v>603</v>
      </c>
      <c r="B259" s="54">
        <v>1</v>
      </c>
      <c r="C259" s="55" t="s">
        <v>2</v>
      </c>
      <c r="D259" s="56">
        <v>4950000</v>
      </c>
      <c r="E259" s="55"/>
      <c r="F259" s="297">
        <v>43159</v>
      </c>
      <c r="G259" s="297">
        <f>+F259+150</f>
        <v>43309</v>
      </c>
      <c r="H259" s="72" t="s">
        <v>32</v>
      </c>
      <c r="I259" s="360" t="s">
        <v>617</v>
      </c>
      <c r="J259" s="56"/>
      <c r="K259" s="72"/>
      <c r="L259" s="72" t="s">
        <v>38</v>
      </c>
      <c r="M259" s="55"/>
      <c r="N259" s="377" t="s">
        <v>629</v>
      </c>
      <c r="O259" s="378" t="s">
        <v>630</v>
      </c>
      <c r="P259" s="378" t="s">
        <v>630</v>
      </c>
      <c r="Q259" s="378" t="s">
        <v>631</v>
      </c>
      <c r="R259" s="378" t="s">
        <v>631</v>
      </c>
      <c r="S259" s="378" t="s">
        <v>632</v>
      </c>
      <c r="T259" s="74"/>
      <c r="U259" s="74"/>
      <c r="V259" s="74"/>
      <c r="W259" s="74"/>
      <c r="X259" s="75"/>
      <c r="Y259" s="75"/>
      <c r="Z259" s="79"/>
      <c r="AA259" s="380"/>
      <c r="AB259" s="380"/>
      <c r="AC259" s="380"/>
      <c r="AD259" s="380"/>
      <c r="AE259" s="380"/>
      <c r="AF259" s="380">
        <v>990000</v>
      </c>
      <c r="AG259" s="380">
        <v>990000</v>
      </c>
      <c r="AH259" s="380">
        <v>990000</v>
      </c>
      <c r="AI259" s="380">
        <v>990000</v>
      </c>
      <c r="AJ259" s="380">
        <f>D259-(SUM(AF259:AI259))</f>
        <v>990000</v>
      </c>
      <c r="AK259" s="380"/>
      <c r="AL259" s="380"/>
      <c r="AM259" s="275">
        <f t="shared" si="106"/>
        <v>150</v>
      </c>
      <c r="AN259" s="290">
        <f t="shared" si="107"/>
        <v>43309</v>
      </c>
      <c r="AO259" s="269">
        <v>-5</v>
      </c>
      <c r="AP259" s="290">
        <f t="shared" si="108"/>
        <v>43304</v>
      </c>
      <c r="AQ259" s="269">
        <v>5</v>
      </c>
      <c r="AR259" s="290">
        <f t="shared" si="109"/>
        <v>43309</v>
      </c>
      <c r="AS259" s="269" t="str">
        <f t="shared" si="110"/>
        <v>ก.ค.</v>
      </c>
      <c r="AT259" s="267">
        <f t="shared" si="111"/>
        <v>150</v>
      </c>
      <c r="AU259" s="166" t="str">
        <f t="shared" si="112"/>
        <v>5 เดือน 0 วัน</v>
      </c>
    </row>
    <row r="260" spans="1:47" s="78" customFormat="1" ht="21.75" customHeight="1" x14ac:dyDescent="0.25">
      <c r="A260" s="53" t="s">
        <v>604</v>
      </c>
      <c r="B260" s="54">
        <v>1</v>
      </c>
      <c r="C260" s="55" t="s">
        <v>2</v>
      </c>
      <c r="D260" s="56">
        <v>16830000</v>
      </c>
      <c r="E260" s="55"/>
      <c r="F260" s="297">
        <v>43069</v>
      </c>
      <c r="G260" s="297">
        <f>+F260+240</f>
        <v>43309</v>
      </c>
      <c r="H260" s="72" t="s">
        <v>29</v>
      </c>
      <c r="I260" s="360" t="s">
        <v>617</v>
      </c>
      <c r="J260" s="56"/>
      <c r="K260" s="72"/>
      <c r="L260" s="72" t="s">
        <v>38</v>
      </c>
      <c r="M260" s="55"/>
      <c r="N260" s="377" t="s">
        <v>629</v>
      </c>
      <c r="O260" s="378" t="s">
        <v>630</v>
      </c>
      <c r="P260" s="378" t="s">
        <v>630</v>
      </c>
      <c r="Q260" s="378" t="s">
        <v>631</v>
      </c>
      <c r="R260" s="378" t="s">
        <v>631</v>
      </c>
      <c r="S260" s="378" t="s">
        <v>632</v>
      </c>
      <c r="T260" s="74"/>
      <c r="U260" s="74"/>
      <c r="V260" s="74"/>
      <c r="W260" s="74"/>
      <c r="X260" s="75"/>
      <c r="Y260" s="75"/>
      <c r="Z260" s="79"/>
      <c r="AA260" s="380"/>
      <c r="AB260" s="380"/>
      <c r="AC260" s="380">
        <v>2103750</v>
      </c>
      <c r="AD260" s="380">
        <v>2103750</v>
      </c>
      <c r="AE260" s="380">
        <v>2103750</v>
      </c>
      <c r="AF260" s="380">
        <v>2103750</v>
      </c>
      <c r="AG260" s="380">
        <v>2103750</v>
      </c>
      <c r="AH260" s="380">
        <v>2103750</v>
      </c>
      <c r="AI260" s="380">
        <v>2103750</v>
      </c>
      <c r="AJ260" s="380">
        <f>D260-(SUM(AC260:AI260))</f>
        <v>2103750</v>
      </c>
      <c r="AK260" s="380"/>
      <c r="AL260" s="380"/>
      <c r="AM260" s="275">
        <f t="shared" si="106"/>
        <v>240</v>
      </c>
      <c r="AN260" s="290">
        <f t="shared" si="107"/>
        <v>43309</v>
      </c>
      <c r="AO260" s="269">
        <v>-5</v>
      </c>
      <c r="AP260" s="290">
        <f t="shared" si="108"/>
        <v>43304</v>
      </c>
      <c r="AQ260" s="269">
        <v>5</v>
      </c>
      <c r="AR260" s="290">
        <f t="shared" si="109"/>
        <v>43309</v>
      </c>
      <c r="AS260" s="269" t="str">
        <f t="shared" si="110"/>
        <v>ก.ค.</v>
      </c>
      <c r="AT260" s="267">
        <f t="shared" si="111"/>
        <v>240</v>
      </c>
      <c r="AU260" s="166" t="str">
        <f t="shared" si="112"/>
        <v>7 เดือน 28 วัน</v>
      </c>
    </row>
    <row r="261" spans="1:47" s="78" customFormat="1" ht="21.75" customHeight="1" x14ac:dyDescent="0.25">
      <c r="A261" s="352" t="s">
        <v>605</v>
      </c>
      <c r="B261" s="54"/>
      <c r="C261" s="55"/>
      <c r="D261" s="56"/>
      <c r="E261" s="55"/>
      <c r="F261" s="297"/>
      <c r="G261" s="297"/>
      <c r="H261" s="72"/>
      <c r="I261" s="72"/>
      <c r="J261" s="56"/>
      <c r="K261" s="72"/>
      <c r="L261" s="72"/>
      <c r="M261" s="55"/>
      <c r="N261" s="73"/>
      <c r="O261" s="73"/>
      <c r="P261" s="74"/>
      <c r="Q261" s="74"/>
      <c r="R261" s="74"/>
      <c r="S261" s="74"/>
      <c r="T261" s="74"/>
      <c r="U261" s="74"/>
      <c r="V261" s="74"/>
      <c r="W261" s="74"/>
      <c r="X261" s="75"/>
      <c r="Y261" s="75"/>
      <c r="Z261" s="79"/>
      <c r="AA261" s="380"/>
      <c r="AB261" s="380"/>
      <c r="AC261" s="380"/>
      <c r="AD261" s="380"/>
      <c r="AE261" s="380"/>
      <c r="AF261" s="380"/>
      <c r="AG261" s="380"/>
      <c r="AH261" s="380"/>
      <c r="AI261" s="380"/>
      <c r="AJ261" s="380"/>
      <c r="AK261" s="380"/>
      <c r="AL261" s="380"/>
      <c r="AM261" s="275"/>
      <c r="AN261" s="290"/>
      <c r="AO261" s="269"/>
      <c r="AP261" s="290"/>
      <c r="AQ261" s="269"/>
      <c r="AR261" s="290"/>
      <c r="AS261" s="269"/>
      <c r="AT261" s="267"/>
      <c r="AU261" s="166"/>
    </row>
    <row r="262" spans="1:47" s="78" customFormat="1" ht="21.75" customHeight="1" x14ac:dyDescent="0.25">
      <c r="A262" s="53" t="s">
        <v>606</v>
      </c>
      <c r="B262" s="54"/>
      <c r="C262" s="55"/>
      <c r="D262" s="56"/>
      <c r="E262" s="55"/>
      <c r="F262" s="297"/>
      <c r="G262" s="297"/>
      <c r="H262" s="72"/>
      <c r="I262" s="72"/>
      <c r="J262" s="56"/>
      <c r="K262" s="72"/>
      <c r="L262" s="72"/>
      <c r="M262" s="55"/>
      <c r="N262" s="73"/>
      <c r="O262" s="73"/>
      <c r="P262" s="74"/>
      <c r="Q262" s="74"/>
      <c r="R262" s="74"/>
      <c r="S262" s="74"/>
      <c r="T262" s="74"/>
      <c r="U262" s="74"/>
      <c r="V262" s="74"/>
      <c r="W262" s="74"/>
      <c r="X262" s="75"/>
      <c r="Y262" s="75"/>
      <c r="Z262" s="79"/>
      <c r="AA262" s="380"/>
      <c r="AB262" s="380"/>
      <c r="AC262" s="380"/>
      <c r="AD262" s="380"/>
      <c r="AE262" s="380"/>
      <c r="AF262" s="380"/>
      <c r="AG262" s="380"/>
      <c r="AH262" s="380"/>
      <c r="AI262" s="380"/>
      <c r="AJ262" s="380"/>
      <c r="AK262" s="380"/>
      <c r="AL262" s="380"/>
      <c r="AM262" s="275"/>
      <c r="AN262" s="290"/>
      <c r="AO262" s="269"/>
      <c r="AP262" s="290"/>
      <c r="AQ262" s="269"/>
      <c r="AR262" s="290"/>
      <c r="AS262" s="269"/>
      <c r="AT262" s="267"/>
      <c r="AU262" s="166"/>
    </row>
    <row r="263" spans="1:47" s="78" customFormat="1" ht="21.75" customHeight="1" x14ac:dyDescent="0.25">
      <c r="A263" s="53" t="s">
        <v>607</v>
      </c>
      <c r="B263" s="54">
        <v>1</v>
      </c>
      <c r="C263" s="55" t="s">
        <v>2</v>
      </c>
      <c r="D263" s="56">
        <v>2000000</v>
      </c>
      <c r="E263" s="55"/>
      <c r="F263" s="297">
        <v>43099</v>
      </c>
      <c r="G263" s="297">
        <f>+F263+90</f>
        <v>43189</v>
      </c>
      <c r="H263" s="72" t="s">
        <v>30</v>
      </c>
      <c r="I263" s="360" t="s">
        <v>617</v>
      </c>
      <c r="J263" s="56"/>
      <c r="K263" s="72"/>
      <c r="L263" s="72" t="s">
        <v>34</v>
      </c>
      <c r="M263" s="55"/>
      <c r="N263" s="377" t="s">
        <v>629</v>
      </c>
      <c r="O263" s="378" t="s">
        <v>630</v>
      </c>
      <c r="P263" s="378" t="s">
        <v>630</v>
      </c>
      <c r="Q263" s="378" t="s">
        <v>631</v>
      </c>
      <c r="R263" s="378" t="s">
        <v>631</v>
      </c>
      <c r="S263" s="378" t="s">
        <v>632</v>
      </c>
      <c r="T263" s="74"/>
      <c r="U263" s="74"/>
      <c r="V263" s="74"/>
      <c r="W263" s="74"/>
      <c r="X263" s="75"/>
      <c r="Y263" s="75"/>
      <c r="Z263" s="79"/>
      <c r="AA263" s="380"/>
      <c r="AB263" s="380"/>
      <c r="AC263" s="380"/>
      <c r="AD263" s="380">
        <v>666600</v>
      </c>
      <c r="AE263" s="380">
        <v>666600</v>
      </c>
      <c r="AF263" s="380">
        <f>D263-(SUM(AD263:AE263))</f>
        <v>666800</v>
      </c>
      <c r="AG263" s="380"/>
      <c r="AH263" s="380"/>
      <c r="AI263" s="380"/>
      <c r="AJ263" s="380"/>
      <c r="AK263" s="380"/>
      <c r="AL263" s="380"/>
      <c r="AM263" s="275">
        <f t="shared" ref="AM263:AM267" si="113">+G263-F263</f>
        <v>90</v>
      </c>
      <c r="AN263" s="290">
        <f t="shared" ref="AN263:AN267" si="114">G263</f>
        <v>43189</v>
      </c>
      <c r="AO263" s="269">
        <v>-5</v>
      </c>
      <c r="AP263" s="290">
        <f t="shared" ref="AP263:AP267" si="115">+AN263+AO263</f>
        <v>43184</v>
      </c>
      <c r="AQ263" s="269">
        <v>5</v>
      </c>
      <c r="AR263" s="290">
        <f t="shared" ref="AR263:AR267" si="116">+AQ263+AP263</f>
        <v>43189</v>
      </c>
      <c r="AS263" s="269" t="str">
        <f t="shared" ref="AS263:AS267" si="117">IF((MONTH(AR263))=1,"ม.ค.",IF((MONTH(AR263))=2,"ก.พ.",IF((MONTH(AR263))=3,"มี.ค.",IF((MONTH(AR263))=4,"เม.ย.",IF((MONTH(AR263))=5,"พ.ค.",IF((MONTH(AR263))=6,"มิ.ย.",IF((MONTH(AR263))=7,"ก.ค.",IF((MONTH(AR263))=8,"ส.ค.",IF((MONTH(AR263))=9,"ก.ย.",IF((MONTH(AR263))=10,"ต.ค.",IF((MONTH(AR263))=11,"พ.ย.",IF((MONTH(AR263))=12,"ธ.ค."))))))))))))</f>
        <v>มี.ค.</v>
      </c>
      <c r="AT263" s="267">
        <f t="shared" ref="AT263:AT267" si="118">DATEDIF(F263,AR263,"d")</f>
        <v>90</v>
      </c>
      <c r="AU263" s="166" t="str">
        <f t="shared" ref="AU263:AU267" si="119">IF((DATEDIF(F263,AR263,"y"))=0,(DATEDIF(F263,AR263,"ym")&amp;" เดือน "&amp;DATEDIF(F263,AR263,"md")&amp;" วัน"),IF((DATEDIF(F263,AR263,"y"))&gt;0,(DATEDIF(F263,AR263,"y")&amp;" ปี "&amp;DATEDIF(F263,AR263,"ym")&amp;" เดือน "&amp;DATEDIF(F263,AR263,"md")&amp;" วัน")))</f>
        <v>3 เดือน 0 วัน</v>
      </c>
    </row>
    <row r="264" spans="1:47" s="78" customFormat="1" ht="21.75" customHeight="1" x14ac:dyDescent="0.25">
      <c r="A264" s="53" t="s">
        <v>608</v>
      </c>
      <c r="B264" s="54">
        <v>1</v>
      </c>
      <c r="C264" s="55" t="s">
        <v>2</v>
      </c>
      <c r="D264" s="56">
        <v>3920000</v>
      </c>
      <c r="E264" s="55"/>
      <c r="F264" s="297">
        <v>43099</v>
      </c>
      <c r="G264" s="297">
        <f>+F264+120</f>
        <v>43219</v>
      </c>
      <c r="H264" s="72" t="s">
        <v>30</v>
      </c>
      <c r="I264" s="360" t="s">
        <v>617</v>
      </c>
      <c r="J264" s="56"/>
      <c r="K264" s="72"/>
      <c r="L264" s="72" t="s">
        <v>35</v>
      </c>
      <c r="M264" s="55"/>
      <c r="N264" s="377" t="s">
        <v>629</v>
      </c>
      <c r="O264" s="378" t="s">
        <v>630</v>
      </c>
      <c r="P264" s="378" t="s">
        <v>630</v>
      </c>
      <c r="Q264" s="378" t="s">
        <v>631</v>
      </c>
      <c r="R264" s="378" t="s">
        <v>631</v>
      </c>
      <c r="S264" s="378" t="s">
        <v>632</v>
      </c>
      <c r="T264" s="74"/>
      <c r="U264" s="74"/>
      <c r="V264" s="74"/>
      <c r="W264" s="74"/>
      <c r="X264" s="75"/>
      <c r="Y264" s="75"/>
      <c r="Z264" s="79"/>
      <c r="AA264" s="380"/>
      <c r="AB264" s="380"/>
      <c r="AC264" s="380"/>
      <c r="AD264" s="380">
        <v>980000</v>
      </c>
      <c r="AE264" s="380">
        <v>980000</v>
      </c>
      <c r="AF264" s="380">
        <v>980000</v>
      </c>
      <c r="AG264" s="380">
        <v>980000</v>
      </c>
      <c r="AH264" s="380"/>
      <c r="AI264" s="380"/>
      <c r="AJ264" s="380"/>
      <c r="AK264" s="380"/>
      <c r="AL264" s="380"/>
      <c r="AM264" s="275">
        <f t="shared" si="113"/>
        <v>120</v>
      </c>
      <c r="AN264" s="290">
        <f t="shared" si="114"/>
        <v>43219</v>
      </c>
      <c r="AO264" s="269">
        <v>-5</v>
      </c>
      <c r="AP264" s="290">
        <f t="shared" si="115"/>
        <v>43214</v>
      </c>
      <c r="AQ264" s="269">
        <v>5</v>
      </c>
      <c r="AR264" s="290">
        <f t="shared" si="116"/>
        <v>43219</v>
      </c>
      <c r="AS264" s="269" t="str">
        <f t="shared" si="117"/>
        <v>เม.ย.</v>
      </c>
      <c r="AT264" s="267">
        <f t="shared" si="118"/>
        <v>120</v>
      </c>
      <c r="AU264" s="166" t="str">
        <f t="shared" si="119"/>
        <v>3 เดือน 30 วัน</v>
      </c>
    </row>
    <row r="265" spans="1:47" s="78" customFormat="1" ht="21.75" customHeight="1" x14ac:dyDescent="0.25">
      <c r="A265" s="53" t="s">
        <v>609</v>
      </c>
      <c r="B265" s="54">
        <v>1</v>
      </c>
      <c r="C265" s="55" t="s">
        <v>2</v>
      </c>
      <c r="D265" s="56">
        <v>2000000</v>
      </c>
      <c r="E265" s="55"/>
      <c r="F265" s="297">
        <v>43099</v>
      </c>
      <c r="G265" s="297">
        <f t="shared" ref="G265:G267" si="120">+F265+90</f>
        <v>43189</v>
      </c>
      <c r="H265" s="72" t="s">
        <v>30</v>
      </c>
      <c r="I265" s="360" t="s">
        <v>617</v>
      </c>
      <c r="J265" s="56"/>
      <c r="K265" s="72"/>
      <c r="L265" s="72" t="s">
        <v>34</v>
      </c>
      <c r="M265" s="55"/>
      <c r="N265" s="377" t="s">
        <v>629</v>
      </c>
      <c r="O265" s="378" t="s">
        <v>630</v>
      </c>
      <c r="P265" s="378" t="s">
        <v>630</v>
      </c>
      <c r="Q265" s="378" t="s">
        <v>631</v>
      </c>
      <c r="R265" s="378" t="s">
        <v>631</v>
      </c>
      <c r="S265" s="378" t="s">
        <v>632</v>
      </c>
      <c r="T265" s="74"/>
      <c r="U265" s="74"/>
      <c r="V265" s="74"/>
      <c r="W265" s="74"/>
      <c r="X265" s="75"/>
      <c r="Y265" s="75"/>
      <c r="Z265" s="79"/>
      <c r="AA265" s="380"/>
      <c r="AB265" s="380"/>
      <c r="AC265" s="380"/>
      <c r="AD265" s="380">
        <v>666600</v>
      </c>
      <c r="AE265" s="380">
        <v>666600</v>
      </c>
      <c r="AF265" s="380">
        <f t="shared" ref="AF265:AF267" si="121">D265-(SUM(AD265:AE265))</f>
        <v>666800</v>
      </c>
      <c r="AG265" s="380"/>
      <c r="AH265" s="380"/>
      <c r="AI265" s="380"/>
      <c r="AJ265" s="380"/>
      <c r="AK265" s="380"/>
      <c r="AL265" s="380"/>
      <c r="AM265" s="275">
        <f t="shared" si="113"/>
        <v>90</v>
      </c>
      <c r="AN265" s="290">
        <f t="shared" si="114"/>
        <v>43189</v>
      </c>
      <c r="AO265" s="269">
        <v>-5</v>
      </c>
      <c r="AP265" s="290">
        <f t="shared" si="115"/>
        <v>43184</v>
      </c>
      <c r="AQ265" s="269">
        <v>5</v>
      </c>
      <c r="AR265" s="290">
        <f t="shared" si="116"/>
        <v>43189</v>
      </c>
      <c r="AS265" s="269" t="str">
        <f t="shared" si="117"/>
        <v>มี.ค.</v>
      </c>
      <c r="AT265" s="267">
        <f t="shared" si="118"/>
        <v>90</v>
      </c>
      <c r="AU265" s="166" t="str">
        <f t="shared" si="119"/>
        <v>3 เดือน 0 วัน</v>
      </c>
    </row>
    <row r="266" spans="1:47" s="78" customFormat="1" ht="21.75" customHeight="1" x14ac:dyDescent="0.25">
      <c r="A266" s="53" t="s">
        <v>610</v>
      </c>
      <c r="B266" s="54">
        <v>1</v>
      </c>
      <c r="C266" s="55" t="s">
        <v>2</v>
      </c>
      <c r="D266" s="56">
        <v>2000000</v>
      </c>
      <c r="E266" s="55"/>
      <c r="F266" s="297">
        <v>43099</v>
      </c>
      <c r="G266" s="297">
        <f t="shared" si="120"/>
        <v>43189</v>
      </c>
      <c r="H266" s="72" t="s">
        <v>30</v>
      </c>
      <c r="I266" s="360" t="s">
        <v>617</v>
      </c>
      <c r="J266" s="56"/>
      <c r="K266" s="72"/>
      <c r="L266" s="72" t="s">
        <v>34</v>
      </c>
      <c r="M266" s="55"/>
      <c r="N266" s="377" t="s">
        <v>629</v>
      </c>
      <c r="O266" s="378" t="s">
        <v>630</v>
      </c>
      <c r="P266" s="378" t="s">
        <v>630</v>
      </c>
      <c r="Q266" s="378" t="s">
        <v>631</v>
      </c>
      <c r="R266" s="378" t="s">
        <v>631</v>
      </c>
      <c r="S266" s="378" t="s">
        <v>632</v>
      </c>
      <c r="T266" s="74"/>
      <c r="U266" s="74"/>
      <c r="V266" s="74"/>
      <c r="W266" s="74"/>
      <c r="X266" s="75"/>
      <c r="Y266" s="75"/>
      <c r="Z266" s="79"/>
      <c r="AA266" s="380"/>
      <c r="AB266" s="380"/>
      <c r="AC266" s="380"/>
      <c r="AD266" s="380">
        <v>666600</v>
      </c>
      <c r="AE266" s="380">
        <v>666600</v>
      </c>
      <c r="AF266" s="380">
        <f t="shared" si="121"/>
        <v>666800</v>
      </c>
      <c r="AG266" s="380"/>
      <c r="AH266" s="380"/>
      <c r="AI266" s="380"/>
      <c r="AJ266" s="380"/>
      <c r="AK266" s="380"/>
      <c r="AL266" s="380"/>
      <c r="AM266" s="275">
        <f t="shared" si="113"/>
        <v>90</v>
      </c>
      <c r="AN266" s="290">
        <f t="shared" si="114"/>
        <v>43189</v>
      </c>
      <c r="AO266" s="269">
        <v>-5</v>
      </c>
      <c r="AP266" s="290">
        <f t="shared" si="115"/>
        <v>43184</v>
      </c>
      <c r="AQ266" s="269">
        <v>5</v>
      </c>
      <c r="AR266" s="290">
        <f t="shared" si="116"/>
        <v>43189</v>
      </c>
      <c r="AS266" s="269" t="str">
        <f t="shared" si="117"/>
        <v>มี.ค.</v>
      </c>
      <c r="AT266" s="267">
        <f t="shared" si="118"/>
        <v>90</v>
      </c>
      <c r="AU266" s="166" t="str">
        <f t="shared" si="119"/>
        <v>3 เดือน 0 วัน</v>
      </c>
    </row>
    <row r="267" spans="1:47" s="78" customFormat="1" ht="21.75" customHeight="1" x14ac:dyDescent="0.25">
      <c r="A267" s="53" t="s">
        <v>611</v>
      </c>
      <c r="B267" s="54">
        <v>1</v>
      </c>
      <c r="C267" s="55" t="s">
        <v>2</v>
      </c>
      <c r="D267" s="56">
        <v>2000000</v>
      </c>
      <c r="E267" s="55"/>
      <c r="F267" s="297">
        <v>43099</v>
      </c>
      <c r="G267" s="297">
        <f t="shared" si="120"/>
        <v>43189</v>
      </c>
      <c r="H267" s="72" t="s">
        <v>30</v>
      </c>
      <c r="I267" s="360" t="s">
        <v>617</v>
      </c>
      <c r="J267" s="56"/>
      <c r="K267" s="72"/>
      <c r="L267" s="72" t="s">
        <v>34</v>
      </c>
      <c r="M267" s="55"/>
      <c r="N267" s="377" t="s">
        <v>629</v>
      </c>
      <c r="O267" s="378" t="s">
        <v>630</v>
      </c>
      <c r="P267" s="378" t="s">
        <v>630</v>
      </c>
      <c r="Q267" s="378" t="s">
        <v>631</v>
      </c>
      <c r="R267" s="378" t="s">
        <v>631</v>
      </c>
      <c r="S267" s="378" t="s">
        <v>632</v>
      </c>
      <c r="T267" s="74"/>
      <c r="U267" s="74"/>
      <c r="V267" s="74"/>
      <c r="W267" s="74"/>
      <c r="X267" s="75"/>
      <c r="Y267" s="75"/>
      <c r="Z267" s="79"/>
      <c r="AA267" s="380"/>
      <c r="AB267" s="380"/>
      <c r="AC267" s="380"/>
      <c r="AD267" s="380">
        <v>666600</v>
      </c>
      <c r="AE267" s="380">
        <v>666600</v>
      </c>
      <c r="AF267" s="380">
        <f t="shared" si="121"/>
        <v>666800</v>
      </c>
      <c r="AG267" s="380"/>
      <c r="AH267" s="380"/>
      <c r="AI267" s="380"/>
      <c r="AJ267" s="380"/>
      <c r="AK267" s="380"/>
      <c r="AL267" s="380"/>
      <c r="AM267" s="275">
        <f t="shared" si="113"/>
        <v>90</v>
      </c>
      <c r="AN267" s="290">
        <f t="shared" si="114"/>
        <v>43189</v>
      </c>
      <c r="AO267" s="269">
        <v>-5</v>
      </c>
      <c r="AP267" s="290">
        <f t="shared" si="115"/>
        <v>43184</v>
      </c>
      <c r="AQ267" s="269">
        <v>5</v>
      </c>
      <c r="AR267" s="290">
        <f t="shared" si="116"/>
        <v>43189</v>
      </c>
      <c r="AS267" s="269" t="str">
        <f t="shared" si="117"/>
        <v>มี.ค.</v>
      </c>
      <c r="AT267" s="267">
        <f t="shared" si="118"/>
        <v>90</v>
      </c>
      <c r="AU267" s="166" t="str">
        <f t="shared" si="119"/>
        <v>3 เดือน 0 วัน</v>
      </c>
    </row>
    <row r="268" spans="1:47" s="78" customFormat="1" ht="21.75" customHeight="1" x14ac:dyDescent="0.25">
      <c r="A268" s="352" t="s">
        <v>612</v>
      </c>
      <c r="B268" s="54"/>
      <c r="C268" s="55"/>
      <c r="D268" s="56"/>
      <c r="E268" s="55"/>
      <c r="F268" s="297"/>
      <c r="G268" s="297"/>
      <c r="H268" s="72"/>
      <c r="I268" s="72"/>
      <c r="J268" s="56"/>
      <c r="K268" s="72"/>
      <c r="L268" s="72"/>
      <c r="M268" s="55"/>
      <c r="N268" s="73"/>
      <c r="O268" s="73"/>
      <c r="P268" s="74"/>
      <c r="Q268" s="74"/>
      <c r="R268" s="74"/>
      <c r="S268" s="74"/>
      <c r="T268" s="74"/>
      <c r="U268" s="74"/>
      <c r="V268" s="74"/>
      <c r="W268" s="74"/>
      <c r="X268" s="75"/>
      <c r="Y268" s="75"/>
      <c r="Z268" s="79"/>
      <c r="AA268" s="380"/>
      <c r="AB268" s="380"/>
      <c r="AC268" s="380"/>
      <c r="AD268" s="380"/>
      <c r="AE268" s="380"/>
      <c r="AF268" s="380"/>
      <c r="AG268" s="380"/>
      <c r="AH268" s="380"/>
      <c r="AI268" s="380"/>
      <c r="AJ268" s="380"/>
      <c r="AK268" s="380"/>
      <c r="AL268" s="380"/>
      <c r="AM268" s="275"/>
      <c r="AN268" s="290"/>
      <c r="AO268" s="269"/>
      <c r="AP268" s="290"/>
      <c r="AQ268" s="269"/>
      <c r="AR268" s="290"/>
      <c r="AS268" s="269"/>
      <c r="AT268" s="267"/>
      <c r="AU268" s="166"/>
    </row>
    <row r="269" spans="1:47" s="78" customFormat="1" ht="21.75" customHeight="1" x14ac:dyDescent="0.25">
      <c r="A269" s="53" t="s">
        <v>613</v>
      </c>
      <c r="B269" s="54"/>
      <c r="C269" s="55"/>
      <c r="D269" s="56"/>
      <c r="E269" s="55"/>
      <c r="F269" s="297"/>
      <c r="G269" s="297"/>
      <c r="H269" s="72"/>
      <c r="I269" s="72"/>
      <c r="J269" s="56"/>
      <c r="K269" s="72"/>
      <c r="L269" s="72"/>
      <c r="M269" s="55"/>
      <c r="N269" s="73"/>
      <c r="O269" s="73"/>
      <c r="P269" s="74"/>
      <c r="Q269" s="74"/>
      <c r="R269" s="74"/>
      <c r="S269" s="74"/>
      <c r="T269" s="74"/>
      <c r="U269" s="74"/>
      <c r="V269" s="74"/>
      <c r="W269" s="74"/>
      <c r="X269" s="75"/>
      <c r="Y269" s="75"/>
      <c r="Z269" s="79"/>
      <c r="AA269" s="380"/>
      <c r="AB269" s="380"/>
      <c r="AC269" s="380"/>
      <c r="AD269" s="380"/>
      <c r="AE269" s="380"/>
      <c r="AF269" s="380"/>
      <c r="AG269" s="380"/>
      <c r="AH269" s="380"/>
      <c r="AI269" s="380"/>
      <c r="AJ269" s="380"/>
      <c r="AK269" s="380"/>
      <c r="AL269" s="380"/>
      <c r="AM269" s="275"/>
      <c r="AN269" s="290"/>
      <c r="AO269" s="269"/>
      <c r="AP269" s="290"/>
      <c r="AQ269" s="269"/>
      <c r="AR269" s="290"/>
      <c r="AS269" s="269"/>
      <c r="AT269" s="267"/>
      <c r="AU269" s="166"/>
    </row>
    <row r="270" spans="1:47" s="78" customFormat="1" ht="21.75" customHeight="1" x14ac:dyDescent="0.25">
      <c r="A270" s="53" t="s">
        <v>614</v>
      </c>
      <c r="B270" s="54">
        <v>1</v>
      </c>
      <c r="C270" s="55" t="s">
        <v>2</v>
      </c>
      <c r="D270" s="56">
        <v>1980000</v>
      </c>
      <c r="E270" s="55"/>
      <c r="F270" s="297">
        <v>43099</v>
      </c>
      <c r="G270" s="297">
        <v>43189</v>
      </c>
      <c r="H270" s="72" t="s">
        <v>30</v>
      </c>
      <c r="I270" s="360" t="s">
        <v>617</v>
      </c>
      <c r="J270" s="56"/>
      <c r="K270" s="72"/>
      <c r="L270" s="72" t="s">
        <v>34</v>
      </c>
      <c r="M270" s="55"/>
      <c r="N270" s="377" t="s">
        <v>629</v>
      </c>
      <c r="O270" s="378" t="s">
        <v>630</v>
      </c>
      <c r="P270" s="378" t="s">
        <v>630</v>
      </c>
      <c r="Q270" s="378" t="s">
        <v>631</v>
      </c>
      <c r="R270" s="378" t="s">
        <v>631</v>
      </c>
      <c r="S270" s="378" t="s">
        <v>632</v>
      </c>
      <c r="T270" s="74"/>
      <c r="U270" s="74"/>
      <c r="V270" s="74"/>
      <c r="W270" s="74"/>
      <c r="X270" s="75"/>
      <c r="Y270" s="75"/>
      <c r="Z270" s="79"/>
      <c r="AA270" s="380"/>
      <c r="AB270" s="380"/>
      <c r="AC270" s="380"/>
      <c r="AD270" s="380">
        <v>660000</v>
      </c>
      <c r="AE270" s="380">
        <v>660000</v>
      </c>
      <c r="AF270" s="380">
        <v>660000</v>
      </c>
      <c r="AG270" s="380"/>
      <c r="AH270" s="380"/>
      <c r="AI270" s="380"/>
      <c r="AJ270" s="380"/>
      <c r="AK270" s="380"/>
      <c r="AL270" s="380"/>
      <c r="AM270" s="275">
        <f t="shared" ref="AM270" si="122">+G270-F270</f>
        <v>90</v>
      </c>
      <c r="AN270" s="290">
        <f t="shared" ref="AN270" si="123">G270</f>
        <v>43189</v>
      </c>
      <c r="AO270" s="269">
        <v>-5</v>
      </c>
      <c r="AP270" s="290">
        <f t="shared" ref="AP270" si="124">+AN270+AO270</f>
        <v>43184</v>
      </c>
      <c r="AQ270" s="269">
        <v>5</v>
      </c>
      <c r="AR270" s="290">
        <f t="shared" ref="AR270" si="125">+AQ270+AP270</f>
        <v>43189</v>
      </c>
      <c r="AS270" s="269" t="str">
        <f t="shared" ref="AS270" si="126">IF((MONTH(AR270))=1,"ม.ค.",IF((MONTH(AR270))=2,"ก.พ.",IF((MONTH(AR270))=3,"มี.ค.",IF((MONTH(AR270))=4,"เม.ย.",IF((MONTH(AR270))=5,"พ.ค.",IF((MONTH(AR270))=6,"มิ.ย.",IF((MONTH(AR270))=7,"ก.ค.",IF((MONTH(AR270))=8,"ส.ค.",IF((MONTH(AR270))=9,"ก.ย.",IF((MONTH(AR270))=10,"ต.ค.",IF((MONTH(AR270))=11,"พ.ย.",IF((MONTH(AR270))=12,"ธ.ค."))))))))))))</f>
        <v>มี.ค.</v>
      </c>
      <c r="AT270" s="267">
        <f t="shared" ref="AT270" si="127">DATEDIF(F270,AR270,"d")</f>
        <v>90</v>
      </c>
      <c r="AU270" s="166" t="str">
        <f t="shared" ref="AU270" si="128">IF((DATEDIF(F270,AR270,"y"))=0,(DATEDIF(F270,AR270,"ym")&amp;" เดือน "&amp;DATEDIF(F270,AR270,"md")&amp;" วัน"),IF((DATEDIF(F270,AR270,"y"))&gt;0,(DATEDIF(F270,AR270,"y")&amp;" ปี "&amp;DATEDIF(F270,AR270,"ym")&amp;" เดือน "&amp;DATEDIF(F270,AR270,"md")&amp;" วัน")))</f>
        <v>3 เดือน 0 วัน</v>
      </c>
    </row>
    <row r="271" spans="1:47" s="78" customFormat="1" ht="21.75" customHeight="1" x14ac:dyDescent="0.25">
      <c r="A271" s="53"/>
      <c r="B271" s="54"/>
      <c r="C271" s="55"/>
      <c r="D271" s="56"/>
      <c r="E271" s="55"/>
      <c r="F271" s="297"/>
      <c r="G271" s="297"/>
      <c r="H271" s="72"/>
      <c r="I271" s="72"/>
      <c r="J271" s="56"/>
      <c r="K271" s="72"/>
      <c r="L271" s="72"/>
      <c r="M271" s="55"/>
      <c r="N271" s="73"/>
      <c r="O271" s="73"/>
      <c r="P271" s="74"/>
      <c r="Q271" s="74"/>
      <c r="R271" s="74"/>
      <c r="S271" s="74"/>
      <c r="T271" s="74"/>
      <c r="U271" s="74"/>
      <c r="V271" s="74"/>
      <c r="W271" s="74"/>
      <c r="X271" s="75"/>
      <c r="Y271" s="75"/>
      <c r="Z271" s="79"/>
      <c r="AA271" s="380"/>
      <c r="AB271" s="380"/>
      <c r="AC271" s="380"/>
      <c r="AD271" s="380"/>
      <c r="AE271" s="380"/>
      <c r="AF271" s="380"/>
      <c r="AG271" s="380"/>
      <c r="AH271" s="380"/>
      <c r="AI271" s="380"/>
      <c r="AJ271" s="380"/>
      <c r="AK271" s="380"/>
      <c r="AL271" s="380"/>
      <c r="AM271" s="275"/>
      <c r="AN271" s="290"/>
      <c r="AO271" s="269"/>
      <c r="AP271" s="290"/>
      <c r="AQ271" s="269"/>
      <c r="AR271" s="290"/>
      <c r="AS271" s="269"/>
      <c r="AT271" s="267"/>
      <c r="AU271" s="166"/>
    </row>
    <row r="272" spans="1:47" s="78" customFormat="1" ht="21.75" customHeight="1" x14ac:dyDescent="0.25">
      <c r="A272" s="41" t="s">
        <v>623</v>
      </c>
      <c r="B272" s="54"/>
      <c r="C272" s="55"/>
      <c r="D272" s="56"/>
      <c r="E272" s="55"/>
      <c r="F272" s="297"/>
      <c r="G272" s="297"/>
      <c r="H272" s="72"/>
      <c r="I272" s="72"/>
      <c r="J272" s="56"/>
      <c r="K272" s="72"/>
      <c r="L272" s="72"/>
      <c r="M272" s="55"/>
      <c r="N272" s="73"/>
      <c r="O272" s="73"/>
      <c r="P272" s="74"/>
      <c r="Q272" s="74"/>
      <c r="R272" s="74"/>
      <c r="S272" s="74"/>
      <c r="T272" s="74"/>
      <c r="U272" s="74"/>
      <c r="V272" s="74"/>
      <c r="W272" s="74"/>
      <c r="X272" s="75"/>
      <c r="Y272" s="75"/>
      <c r="Z272" s="79"/>
      <c r="AA272" s="380"/>
      <c r="AB272" s="380"/>
      <c r="AC272" s="380"/>
      <c r="AD272" s="380"/>
      <c r="AE272" s="380"/>
      <c r="AF272" s="380"/>
      <c r="AG272" s="380"/>
      <c r="AH272" s="380"/>
      <c r="AI272" s="380"/>
      <c r="AJ272" s="380"/>
      <c r="AK272" s="380"/>
      <c r="AL272" s="380"/>
      <c r="AM272" s="275"/>
      <c r="AN272" s="290"/>
      <c r="AO272" s="269"/>
      <c r="AP272" s="290"/>
      <c r="AQ272" s="269"/>
      <c r="AR272" s="290"/>
      <c r="AS272" s="269"/>
      <c r="AT272" s="267"/>
      <c r="AU272" s="166"/>
    </row>
    <row r="273" spans="1:47" s="78" customFormat="1" ht="21.75" customHeight="1" x14ac:dyDescent="0.25">
      <c r="A273" s="251" t="s">
        <v>598</v>
      </c>
      <c r="B273" s="54"/>
      <c r="C273" s="55"/>
      <c r="D273" s="56"/>
      <c r="E273" s="55"/>
      <c r="F273" s="297"/>
      <c r="G273" s="297"/>
      <c r="H273" s="72"/>
      <c r="I273" s="72"/>
      <c r="J273" s="56"/>
      <c r="K273" s="72"/>
      <c r="L273" s="72"/>
      <c r="M273" s="55"/>
      <c r="N273" s="73"/>
      <c r="O273" s="73"/>
      <c r="P273" s="74"/>
      <c r="Q273" s="74"/>
      <c r="R273" s="74"/>
      <c r="S273" s="74"/>
      <c r="T273" s="74"/>
      <c r="U273" s="74"/>
      <c r="V273" s="74"/>
      <c r="W273" s="74"/>
      <c r="X273" s="75"/>
      <c r="Y273" s="75"/>
      <c r="Z273" s="79"/>
      <c r="AA273" s="380"/>
      <c r="AB273" s="380"/>
      <c r="AC273" s="380"/>
      <c r="AD273" s="380"/>
      <c r="AE273" s="380"/>
      <c r="AF273" s="380"/>
      <c r="AG273" s="380"/>
      <c r="AH273" s="380"/>
      <c r="AI273" s="380"/>
      <c r="AJ273" s="380"/>
      <c r="AK273" s="380"/>
      <c r="AL273" s="380"/>
      <c r="AM273" s="275"/>
      <c r="AN273" s="290"/>
      <c r="AO273" s="269"/>
      <c r="AP273" s="290"/>
      <c r="AQ273" s="269"/>
      <c r="AR273" s="290"/>
      <c r="AS273" s="269"/>
      <c r="AT273" s="267"/>
      <c r="AU273" s="166"/>
    </row>
    <row r="274" spans="1:47" s="78" customFormat="1" ht="21.75" customHeight="1" x14ac:dyDescent="0.25">
      <c r="A274" s="352" t="s">
        <v>600</v>
      </c>
      <c r="B274" s="54"/>
      <c r="C274" s="55"/>
      <c r="D274" s="56"/>
      <c r="E274" s="55"/>
      <c r="F274" s="297"/>
      <c r="G274" s="297"/>
      <c r="H274" s="72"/>
      <c r="I274" s="72"/>
      <c r="J274" s="56"/>
      <c r="K274" s="72"/>
      <c r="L274" s="72"/>
      <c r="M274" s="55"/>
      <c r="N274" s="73"/>
      <c r="O274" s="73"/>
      <c r="P274" s="74"/>
      <c r="Q274" s="74"/>
      <c r="R274" s="74"/>
      <c r="S274" s="74"/>
      <c r="T274" s="74"/>
      <c r="U274" s="74"/>
      <c r="V274" s="74"/>
      <c r="W274" s="74"/>
      <c r="X274" s="75"/>
      <c r="Y274" s="75"/>
      <c r="Z274" s="79"/>
      <c r="AA274" s="380"/>
      <c r="AB274" s="380"/>
      <c r="AC274" s="380"/>
      <c r="AD274" s="380"/>
      <c r="AE274" s="380"/>
      <c r="AF274" s="380"/>
      <c r="AG274" s="380"/>
      <c r="AH274" s="380"/>
      <c r="AI274" s="380"/>
      <c r="AJ274" s="380"/>
      <c r="AK274" s="380"/>
      <c r="AL274" s="380"/>
      <c r="AM274" s="275"/>
      <c r="AN274" s="290"/>
      <c r="AO274" s="269"/>
      <c r="AP274" s="290"/>
      <c r="AQ274" s="269"/>
      <c r="AR274" s="290"/>
      <c r="AS274" s="269"/>
      <c r="AT274" s="267"/>
      <c r="AU274" s="166"/>
    </row>
    <row r="275" spans="1:47" s="78" customFormat="1" ht="63" x14ac:dyDescent="0.25">
      <c r="A275" s="53" t="s">
        <v>624</v>
      </c>
      <c r="B275" s="54">
        <v>1</v>
      </c>
      <c r="C275" s="55" t="s">
        <v>2</v>
      </c>
      <c r="D275" s="56">
        <v>1485000</v>
      </c>
      <c r="E275" s="55"/>
      <c r="F275" s="297">
        <v>43099</v>
      </c>
      <c r="G275" s="297">
        <v>43189</v>
      </c>
      <c r="H275" s="72" t="s">
        <v>30</v>
      </c>
      <c r="I275" s="360" t="s">
        <v>617</v>
      </c>
      <c r="J275" s="56"/>
      <c r="K275" s="72"/>
      <c r="L275" s="72" t="s">
        <v>34</v>
      </c>
      <c r="M275" s="55"/>
      <c r="N275" s="377" t="s">
        <v>629</v>
      </c>
      <c r="O275" s="378" t="s">
        <v>630</v>
      </c>
      <c r="P275" s="378" t="s">
        <v>630</v>
      </c>
      <c r="Q275" s="378" t="s">
        <v>631</v>
      </c>
      <c r="R275" s="378" t="s">
        <v>631</v>
      </c>
      <c r="S275" s="378" t="s">
        <v>632</v>
      </c>
      <c r="T275" s="74"/>
      <c r="U275" s="74"/>
      <c r="V275" s="74"/>
      <c r="W275" s="74"/>
      <c r="X275" s="75"/>
      <c r="Y275" s="75"/>
      <c r="Z275" s="79"/>
      <c r="AA275" s="380"/>
      <c r="AB275" s="380"/>
      <c r="AC275" s="380"/>
      <c r="AD275" s="380">
        <v>495000</v>
      </c>
      <c r="AE275" s="380">
        <v>495000</v>
      </c>
      <c r="AF275" s="380">
        <v>495000</v>
      </c>
      <c r="AG275" s="380"/>
      <c r="AH275" s="380"/>
      <c r="AI275" s="380"/>
      <c r="AJ275" s="380"/>
      <c r="AK275" s="380"/>
      <c r="AL275" s="380"/>
      <c r="AM275" s="275">
        <f t="shared" ref="AM275" si="129">+G275-F275</f>
        <v>90</v>
      </c>
      <c r="AN275" s="290">
        <f t="shared" ref="AN275" si="130">G275</f>
        <v>43189</v>
      </c>
      <c r="AO275" s="269">
        <v>-5</v>
      </c>
      <c r="AP275" s="290">
        <f t="shared" ref="AP275" si="131">+AN275+AO275</f>
        <v>43184</v>
      </c>
      <c r="AQ275" s="269">
        <v>5</v>
      </c>
      <c r="AR275" s="290">
        <f t="shared" ref="AR275" si="132">+AQ275+AP275</f>
        <v>43189</v>
      </c>
      <c r="AS275" s="269" t="str">
        <f t="shared" ref="AS275" si="133">IF((MONTH(AR275))=1,"ม.ค.",IF((MONTH(AR275))=2,"ก.พ.",IF((MONTH(AR275))=3,"มี.ค.",IF((MONTH(AR275))=4,"เม.ย.",IF((MONTH(AR275))=5,"พ.ค.",IF((MONTH(AR275))=6,"มิ.ย.",IF((MONTH(AR275))=7,"ก.ค.",IF((MONTH(AR275))=8,"ส.ค.",IF((MONTH(AR275))=9,"ก.ย.",IF((MONTH(AR275))=10,"ต.ค.",IF((MONTH(AR275))=11,"พ.ย.",IF((MONTH(AR275))=12,"ธ.ค."))))))))))))</f>
        <v>มี.ค.</v>
      </c>
      <c r="AT275" s="267">
        <f t="shared" ref="AT275" si="134">DATEDIF(F275,AR275,"d")</f>
        <v>90</v>
      </c>
      <c r="AU275" s="166" t="str">
        <f t="shared" ref="AU275" si="135">IF((DATEDIF(F275,AR275,"y"))=0,(DATEDIF(F275,AR275,"ym")&amp;" เดือน "&amp;DATEDIF(F275,AR275,"md")&amp;" วัน"),IF((DATEDIF(F275,AR275,"y"))&gt;0,(DATEDIF(F275,AR275,"y")&amp;" ปี "&amp;DATEDIF(F275,AR275,"ym")&amp;" เดือน "&amp;DATEDIF(F275,AR275,"md")&amp;" วัน")))</f>
        <v>3 เดือน 0 วัน</v>
      </c>
    </row>
    <row r="276" spans="1:47" s="78" customFormat="1" ht="21.75" customHeight="1" x14ac:dyDescent="0.25">
      <c r="A276" s="53"/>
      <c r="B276" s="54"/>
      <c r="C276" s="55"/>
      <c r="D276" s="56"/>
      <c r="E276" s="55"/>
      <c r="F276" s="297"/>
      <c r="G276" s="297"/>
      <c r="H276" s="72"/>
      <c r="I276" s="72"/>
      <c r="J276" s="56"/>
      <c r="K276" s="72"/>
      <c r="L276" s="72"/>
      <c r="M276" s="55"/>
      <c r="N276" s="73"/>
      <c r="O276" s="73"/>
      <c r="P276" s="74"/>
      <c r="Q276" s="74"/>
      <c r="R276" s="74"/>
      <c r="S276" s="74"/>
      <c r="T276" s="74"/>
      <c r="U276" s="74"/>
      <c r="V276" s="74"/>
      <c r="W276" s="74"/>
      <c r="X276" s="75"/>
      <c r="Y276" s="75"/>
      <c r="Z276" s="79"/>
      <c r="AA276" s="380"/>
      <c r="AB276" s="380"/>
      <c r="AC276" s="380"/>
      <c r="AD276" s="380"/>
      <c r="AE276" s="380"/>
      <c r="AF276" s="380"/>
      <c r="AG276" s="380"/>
      <c r="AH276" s="380"/>
      <c r="AI276" s="380"/>
      <c r="AJ276" s="380"/>
      <c r="AK276" s="380"/>
      <c r="AL276" s="380"/>
      <c r="AM276" s="275"/>
      <c r="AN276" s="290"/>
      <c r="AO276" s="269"/>
      <c r="AP276" s="290"/>
      <c r="AQ276" s="269"/>
      <c r="AR276" s="290"/>
      <c r="AS276" s="269"/>
      <c r="AT276" s="267"/>
      <c r="AU276" s="166"/>
    </row>
    <row r="277" spans="1:47" s="78" customFormat="1" ht="21.75" customHeight="1" x14ac:dyDescent="0.25">
      <c r="A277" s="41" t="s">
        <v>625</v>
      </c>
      <c r="B277" s="54"/>
      <c r="C277" s="55"/>
      <c r="D277" s="56"/>
      <c r="E277" s="55"/>
      <c r="F277" s="297"/>
      <c r="G277" s="297"/>
      <c r="H277" s="72"/>
      <c r="I277" s="72"/>
      <c r="J277" s="56"/>
      <c r="K277" s="72"/>
      <c r="L277" s="72"/>
      <c r="M277" s="55"/>
      <c r="N277" s="73"/>
      <c r="O277" s="73"/>
      <c r="P277" s="74"/>
      <c r="Q277" s="74"/>
      <c r="R277" s="74"/>
      <c r="S277" s="74"/>
      <c r="T277" s="74"/>
      <c r="U277" s="74"/>
      <c r="V277" s="74"/>
      <c r="W277" s="74"/>
      <c r="X277" s="75"/>
      <c r="Y277" s="75"/>
      <c r="Z277" s="79"/>
      <c r="AA277" s="380"/>
      <c r="AB277" s="380"/>
      <c r="AC277" s="380"/>
      <c r="AD277" s="380"/>
      <c r="AE277" s="380"/>
      <c r="AF277" s="380"/>
      <c r="AG277" s="380"/>
      <c r="AH277" s="380"/>
      <c r="AI277" s="380"/>
      <c r="AJ277" s="380"/>
      <c r="AK277" s="380"/>
      <c r="AL277" s="380"/>
      <c r="AM277" s="275"/>
      <c r="AN277" s="290"/>
      <c r="AO277" s="269"/>
      <c r="AP277" s="290"/>
      <c r="AQ277" s="269"/>
      <c r="AR277" s="290"/>
      <c r="AS277" s="269"/>
      <c r="AT277" s="267"/>
      <c r="AU277" s="166"/>
    </row>
    <row r="278" spans="1:47" s="78" customFormat="1" ht="21.75" customHeight="1" x14ac:dyDescent="0.25">
      <c r="A278" s="251" t="s">
        <v>598</v>
      </c>
      <c r="B278" s="54"/>
      <c r="C278" s="55"/>
      <c r="D278" s="56"/>
      <c r="E278" s="55"/>
      <c r="F278" s="297"/>
      <c r="G278" s="297"/>
      <c r="H278" s="72"/>
      <c r="I278" s="72"/>
      <c r="J278" s="56"/>
      <c r="K278" s="72"/>
      <c r="L278" s="72"/>
      <c r="M278" s="55"/>
      <c r="N278" s="73"/>
      <c r="O278" s="73"/>
      <c r="P278" s="74"/>
      <c r="Q278" s="74"/>
      <c r="R278" s="74"/>
      <c r="S278" s="74"/>
      <c r="T278" s="74"/>
      <c r="U278" s="74"/>
      <c r="V278" s="74"/>
      <c r="W278" s="74"/>
      <c r="X278" s="75"/>
      <c r="Y278" s="75"/>
      <c r="Z278" s="79"/>
      <c r="AA278" s="380"/>
      <c r="AB278" s="380"/>
      <c r="AC278" s="380"/>
      <c r="AD278" s="380"/>
      <c r="AE278" s="380"/>
      <c r="AF278" s="380"/>
      <c r="AG278" s="380"/>
      <c r="AH278" s="380"/>
      <c r="AI278" s="380"/>
      <c r="AJ278" s="380"/>
      <c r="AK278" s="380"/>
      <c r="AL278" s="380"/>
      <c r="AM278" s="275"/>
      <c r="AN278" s="290"/>
      <c r="AO278" s="269"/>
      <c r="AP278" s="290"/>
      <c r="AQ278" s="269"/>
      <c r="AR278" s="290"/>
      <c r="AS278" s="269"/>
      <c r="AT278" s="267"/>
      <c r="AU278" s="166"/>
    </row>
    <row r="279" spans="1:47" s="78" customFormat="1" ht="21.75" customHeight="1" x14ac:dyDescent="0.25">
      <c r="A279" s="53" t="s">
        <v>626</v>
      </c>
      <c r="B279" s="54">
        <v>1</v>
      </c>
      <c r="C279" s="55" t="s">
        <v>2</v>
      </c>
      <c r="D279" s="56">
        <v>39470200</v>
      </c>
      <c r="E279" s="55"/>
      <c r="F279" s="297"/>
      <c r="G279" s="297"/>
      <c r="H279" s="72"/>
      <c r="I279" s="360" t="s">
        <v>617</v>
      </c>
      <c r="J279" s="56"/>
      <c r="K279" s="72"/>
      <c r="L279" s="72" t="s">
        <v>29</v>
      </c>
      <c r="M279" s="55"/>
      <c r="N279" s="73"/>
      <c r="O279" s="73"/>
      <c r="P279" s="74"/>
      <c r="Q279" s="74"/>
      <c r="R279" s="74"/>
      <c r="S279" s="74"/>
      <c r="T279" s="74"/>
      <c r="U279" s="74"/>
      <c r="V279" s="74"/>
      <c r="W279" s="74"/>
      <c r="X279" s="75"/>
      <c r="Y279" s="75"/>
      <c r="Z279" s="79"/>
      <c r="AA279" s="380">
        <v>39470200</v>
      </c>
      <c r="AB279" s="380"/>
      <c r="AC279" s="380"/>
      <c r="AD279" s="380"/>
      <c r="AE279" s="380"/>
      <c r="AF279" s="380"/>
      <c r="AG279" s="380"/>
      <c r="AH279" s="380"/>
      <c r="AI279" s="380"/>
      <c r="AJ279" s="380"/>
      <c r="AK279" s="380"/>
      <c r="AL279" s="380"/>
      <c r="AM279" s="275">
        <f t="shared" ref="AM279" si="136">+G279-F279</f>
        <v>0</v>
      </c>
      <c r="AN279" s="290">
        <f t="shared" ref="AN279" si="137">G279</f>
        <v>0</v>
      </c>
      <c r="AO279" s="269">
        <v>-5</v>
      </c>
      <c r="AP279" s="290">
        <f t="shared" ref="AP279" si="138">+AN279+AO279</f>
        <v>-5</v>
      </c>
      <c r="AQ279" s="269">
        <v>5</v>
      </c>
      <c r="AR279" s="290">
        <f t="shared" ref="AR279" si="139">+AQ279+AP279</f>
        <v>0</v>
      </c>
      <c r="AS279" s="269" t="str">
        <f t="shared" ref="AS279" si="140">IF((MONTH(AR279))=1,"ม.ค.",IF((MONTH(AR279))=2,"ก.พ.",IF((MONTH(AR279))=3,"มี.ค.",IF((MONTH(AR279))=4,"เม.ย.",IF((MONTH(AR279))=5,"พ.ค.",IF((MONTH(AR279))=6,"มิ.ย.",IF((MONTH(AR279))=7,"ก.ค.",IF((MONTH(AR279))=8,"ส.ค.",IF((MONTH(AR279))=9,"ก.ย.",IF((MONTH(AR279))=10,"ต.ค.",IF((MONTH(AR279))=11,"พ.ย.",IF((MONTH(AR279))=12,"ธ.ค."))))))))))))</f>
        <v>ม.ค.</v>
      </c>
      <c r="AT279" s="267">
        <f t="shared" ref="AT279" si="141">DATEDIF(F279,AR279,"d")</f>
        <v>0</v>
      </c>
      <c r="AU279" s="166" t="str">
        <f t="shared" ref="AU279" si="142">IF((DATEDIF(F279,AR279,"y"))=0,(DATEDIF(F279,AR279,"ym")&amp;" เดือน "&amp;DATEDIF(F279,AR279,"md")&amp;" วัน"),IF((DATEDIF(F279,AR279,"y"))&gt;0,(DATEDIF(F279,AR279,"y")&amp;" ปี "&amp;DATEDIF(F279,AR279,"ym")&amp;" เดือน "&amp;DATEDIF(F279,AR279,"md")&amp;" วัน")))</f>
        <v>0 เดือน 0 วัน</v>
      </c>
    </row>
    <row r="280" spans="1:47" s="78" customFormat="1" ht="21.75" customHeight="1" x14ac:dyDescent="0.25">
      <c r="A280" s="53"/>
      <c r="B280" s="54"/>
      <c r="C280" s="55"/>
      <c r="D280" s="56"/>
      <c r="E280" s="55"/>
      <c r="F280" s="297"/>
      <c r="G280" s="297"/>
      <c r="H280" s="72"/>
      <c r="I280" s="72"/>
      <c r="J280" s="56"/>
      <c r="K280" s="72"/>
      <c r="L280" s="72"/>
      <c r="M280" s="55"/>
      <c r="N280" s="73"/>
      <c r="O280" s="73"/>
      <c r="P280" s="74"/>
      <c r="Q280" s="74"/>
      <c r="R280" s="74"/>
      <c r="S280" s="74"/>
      <c r="T280" s="74"/>
      <c r="U280" s="74"/>
      <c r="V280" s="74"/>
      <c r="W280" s="74"/>
      <c r="X280" s="75"/>
      <c r="Y280" s="75"/>
      <c r="Z280" s="79"/>
      <c r="AA280" s="380"/>
      <c r="AB280" s="380"/>
      <c r="AC280" s="380"/>
      <c r="AD280" s="380"/>
      <c r="AE280" s="380"/>
      <c r="AF280" s="380"/>
      <c r="AG280" s="380"/>
      <c r="AH280" s="380"/>
      <c r="AI280" s="380"/>
      <c r="AJ280" s="380"/>
      <c r="AK280" s="380"/>
      <c r="AL280" s="380"/>
      <c r="AM280" s="275"/>
      <c r="AN280" s="290"/>
      <c r="AO280" s="269"/>
      <c r="AP280" s="290"/>
      <c r="AQ280" s="269"/>
      <c r="AR280" s="290"/>
      <c r="AS280" s="269"/>
      <c r="AT280" s="267"/>
      <c r="AU280" s="166"/>
    </row>
    <row r="281" spans="1:47" s="78" customFormat="1" ht="21.75" customHeight="1" x14ac:dyDescent="0.25">
      <c r="A281" s="41" t="s">
        <v>597</v>
      </c>
      <c r="B281" s="54"/>
      <c r="C281" s="55"/>
      <c r="D281" s="56"/>
      <c r="E281" s="55"/>
      <c r="F281" s="297"/>
      <c r="G281" s="297"/>
      <c r="H281" s="72"/>
      <c r="I281" s="72"/>
      <c r="J281" s="56"/>
      <c r="K281" s="72"/>
      <c r="L281" s="72"/>
      <c r="M281" s="55"/>
      <c r="N281" s="73"/>
      <c r="O281" s="73"/>
      <c r="P281" s="74"/>
      <c r="Q281" s="74"/>
      <c r="R281" s="74"/>
      <c r="S281" s="74"/>
      <c r="T281" s="74"/>
      <c r="U281" s="74"/>
      <c r="V281" s="74"/>
      <c r="W281" s="74"/>
      <c r="X281" s="75"/>
      <c r="Y281" s="75"/>
      <c r="Z281" s="79"/>
      <c r="AA281" s="380"/>
      <c r="AB281" s="380"/>
      <c r="AC281" s="380"/>
      <c r="AD281" s="380"/>
      <c r="AE281" s="380"/>
      <c r="AF281" s="380"/>
      <c r="AG281" s="380"/>
      <c r="AH281" s="380"/>
      <c r="AI281" s="380"/>
      <c r="AJ281" s="380"/>
      <c r="AK281" s="380"/>
      <c r="AL281" s="380"/>
      <c r="AM281" s="275"/>
      <c r="AN281" s="290"/>
      <c r="AO281" s="269"/>
      <c r="AP281" s="290"/>
      <c r="AQ281" s="269"/>
      <c r="AR281" s="290"/>
      <c r="AS281" s="269"/>
      <c r="AT281" s="267"/>
      <c r="AU281" s="166"/>
    </row>
    <row r="282" spans="1:47" s="78" customFormat="1" ht="21.75" customHeight="1" x14ac:dyDescent="0.25">
      <c r="A282" s="251" t="s">
        <v>598</v>
      </c>
      <c r="B282" s="54"/>
      <c r="C282" s="55"/>
      <c r="D282" s="56"/>
      <c r="E282" s="55"/>
      <c r="F282" s="297"/>
      <c r="G282" s="297"/>
      <c r="H282" s="72"/>
      <c r="I282" s="72"/>
      <c r="J282" s="56"/>
      <c r="K282" s="72"/>
      <c r="L282" s="72"/>
      <c r="M282" s="55"/>
      <c r="N282" s="73"/>
      <c r="O282" s="73"/>
      <c r="P282" s="74"/>
      <c r="Q282" s="74"/>
      <c r="R282" s="74"/>
      <c r="S282" s="74"/>
      <c r="T282" s="74"/>
      <c r="U282" s="74"/>
      <c r="V282" s="74"/>
      <c r="W282" s="74"/>
      <c r="X282" s="75"/>
      <c r="Y282" s="75"/>
      <c r="Z282" s="79"/>
      <c r="AA282" s="380"/>
      <c r="AB282" s="380"/>
      <c r="AC282" s="380"/>
      <c r="AD282" s="380"/>
      <c r="AE282" s="380"/>
      <c r="AF282" s="380"/>
      <c r="AG282" s="380"/>
      <c r="AH282" s="380"/>
      <c r="AI282" s="380"/>
      <c r="AJ282" s="380"/>
      <c r="AK282" s="380"/>
      <c r="AL282" s="380"/>
      <c r="AM282" s="275"/>
      <c r="AN282" s="290"/>
      <c r="AO282" s="269"/>
      <c r="AP282" s="290"/>
      <c r="AQ282" s="269"/>
      <c r="AR282" s="290"/>
      <c r="AS282" s="269"/>
      <c r="AT282" s="267"/>
      <c r="AU282" s="166"/>
    </row>
    <row r="283" spans="1:47" s="78" customFormat="1" ht="21.75" customHeight="1" x14ac:dyDescent="0.25">
      <c r="A283" s="53" t="s">
        <v>627</v>
      </c>
      <c r="B283" s="54"/>
      <c r="C283" s="55"/>
      <c r="D283" s="56"/>
      <c r="E283" s="55"/>
      <c r="F283" s="297"/>
      <c r="G283" s="297"/>
      <c r="H283" s="72"/>
      <c r="I283" s="72"/>
      <c r="J283" s="56"/>
      <c r="K283" s="72"/>
      <c r="L283" s="72"/>
      <c r="M283" s="55"/>
      <c r="N283" s="73"/>
      <c r="O283" s="73"/>
      <c r="P283" s="74"/>
      <c r="Q283" s="74"/>
      <c r="R283" s="74"/>
      <c r="S283" s="74"/>
      <c r="T283" s="74"/>
      <c r="U283" s="74"/>
      <c r="V283" s="74"/>
      <c r="W283" s="74"/>
      <c r="X283" s="75"/>
      <c r="Y283" s="75"/>
      <c r="Z283" s="79"/>
      <c r="AA283" s="380"/>
      <c r="AB283" s="380"/>
      <c r="AC283" s="380"/>
      <c r="AD283" s="380"/>
      <c r="AE283" s="380"/>
      <c r="AF283" s="380"/>
      <c r="AG283" s="380"/>
      <c r="AH283" s="380"/>
      <c r="AI283" s="380"/>
      <c r="AJ283" s="380"/>
      <c r="AK283" s="380"/>
      <c r="AL283" s="380"/>
      <c r="AM283" s="275"/>
      <c r="AN283" s="290"/>
      <c r="AO283" s="269"/>
      <c r="AP283" s="290"/>
      <c r="AQ283" s="269"/>
      <c r="AR283" s="290"/>
      <c r="AS283" s="269"/>
      <c r="AT283" s="267"/>
      <c r="AU283" s="166"/>
    </row>
    <row r="284" spans="1:47" s="90" customFormat="1" ht="21.75" customHeight="1" x14ac:dyDescent="0.25">
      <c r="A284" s="69" t="s">
        <v>599</v>
      </c>
      <c r="B284" s="91">
        <v>1</v>
      </c>
      <c r="C284" s="81" t="s">
        <v>2</v>
      </c>
      <c r="D284" s="80">
        <v>19800000</v>
      </c>
      <c r="E284" s="81"/>
      <c r="F284" s="429"/>
      <c r="G284" s="429"/>
      <c r="H284" s="84"/>
      <c r="I284" s="430" t="s">
        <v>617</v>
      </c>
      <c r="J284" s="80"/>
      <c r="K284" s="84"/>
      <c r="L284" s="84" t="s">
        <v>39</v>
      </c>
      <c r="M284" s="81"/>
      <c r="N284" s="85"/>
      <c r="O284" s="85"/>
      <c r="P284" s="86"/>
      <c r="Q284" s="86"/>
      <c r="R284" s="86"/>
      <c r="S284" s="86"/>
      <c r="T284" s="86"/>
      <c r="U284" s="86"/>
      <c r="V284" s="86"/>
      <c r="W284" s="86"/>
      <c r="X284" s="87"/>
      <c r="Y284" s="87"/>
      <c r="Z284" s="431"/>
      <c r="AA284" s="432"/>
      <c r="AB284" s="432"/>
      <c r="AC284" s="432">
        <v>2200000</v>
      </c>
      <c r="AD284" s="432">
        <v>2200000</v>
      </c>
      <c r="AE284" s="432">
        <v>2200000</v>
      </c>
      <c r="AF284" s="432">
        <v>2200000</v>
      </c>
      <c r="AG284" s="432">
        <v>2200000</v>
      </c>
      <c r="AH284" s="432">
        <v>2200000</v>
      </c>
      <c r="AI284" s="432">
        <v>2200000</v>
      </c>
      <c r="AJ284" s="432">
        <v>2200000</v>
      </c>
      <c r="AK284" s="432">
        <v>2200000</v>
      </c>
      <c r="AL284" s="432"/>
      <c r="AM284" s="433">
        <f t="shared" ref="AM284" si="143">+G284-F284</f>
        <v>0</v>
      </c>
      <c r="AN284" s="434">
        <f t="shared" ref="AN284" si="144">G284</f>
        <v>0</v>
      </c>
      <c r="AO284" s="435">
        <v>-5</v>
      </c>
      <c r="AP284" s="434">
        <f t="shared" ref="AP284" si="145">+AN284+AO284</f>
        <v>-5</v>
      </c>
      <c r="AQ284" s="435">
        <v>5</v>
      </c>
      <c r="AR284" s="434">
        <f t="shared" ref="AR284" si="146">+AQ284+AP284</f>
        <v>0</v>
      </c>
      <c r="AS284" s="435" t="str">
        <f t="shared" ref="AS284" si="147">IF((MONTH(AR284))=1,"ม.ค.",IF((MONTH(AR284))=2,"ก.พ.",IF((MONTH(AR284))=3,"มี.ค.",IF((MONTH(AR284))=4,"เม.ย.",IF((MONTH(AR284))=5,"พ.ค.",IF((MONTH(AR284))=6,"มิ.ย.",IF((MONTH(AR284))=7,"ก.ค.",IF((MONTH(AR284))=8,"ส.ค.",IF((MONTH(AR284))=9,"ก.ย.",IF((MONTH(AR284))=10,"ต.ค.",IF((MONTH(AR284))=11,"พ.ย.",IF((MONTH(AR284))=12,"ธ.ค."))))))))))))</f>
        <v>ม.ค.</v>
      </c>
      <c r="AT284" s="436">
        <f t="shared" ref="AT284" si="148">DATEDIF(F284,AR284,"d")</f>
        <v>0</v>
      </c>
      <c r="AU284" s="437" t="str">
        <f t="shared" ref="AU284" si="149">IF((DATEDIF(F284,AR284,"y"))=0,(DATEDIF(F284,AR284,"ym")&amp;" เดือน "&amp;DATEDIF(F284,AR284,"md")&amp;" วัน"),IF((DATEDIF(F284,AR284,"y"))&gt;0,(DATEDIF(F284,AR284,"y")&amp;" ปี "&amp;DATEDIF(F284,AR284,"ym")&amp;" เดือน "&amp;DATEDIF(F284,AR284,"md")&amp;" วัน")))</f>
        <v>0 เดือน 0 วัน</v>
      </c>
    </row>
    <row r="285" spans="1:47" s="78" customFormat="1" ht="21.75" customHeight="1" x14ac:dyDescent="0.25">
      <c r="A285" s="413"/>
      <c r="B285" s="414"/>
      <c r="C285" s="415"/>
      <c r="D285" s="416"/>
      <c r="E285" s="415"/>
      <c r="F285" s="417"/>
      <c r="G285" s="417"/>
      <c r="H285" s="418"/>
      <c r="I285" s="418"/>
      <c r="J285" s="416"/>
      <c r="K285" s="418"/>
      <c r="L285" s="418"/>
      <c r="M285" s="415"/>
      <c r="N285" s="419"/>
      <c r="O285" s="419"/>
      <c r="P285" s="420"/>
      <c r="Q285" s="420"/>
      <c r="R285" s="420"/>
      <c r="S285" s="420"/>
      <c r="T285" s="420"/>
      <c r="U285" s="420"/>
      <c r="V285" s="420"/>
      <c r="W285" s="420"/>
      <c r="X285" s="421"/>
      <c r="Y285" s="421"/>
      <c r="Z285" s="422"/>
      <c r="AA285" s="380"/>
      <c r="AB285" s="380"/>
      <c r="AC285" s="380"/>
      <c r="AD285" s="380"/>
      <c r="AE285" s="380"/>
      <c r="AF285" s="380"/>
      <c r="AG285" s="380"/>
      <c r="AH285" s="380"/>
      <c r="AI285" s="380"/>
      <c r="AJ285" s="380"/>
      <c r="AK285" s="380"/>
      <c r="AL285" s="380"/>
      <c r="AM285" s="275"/>
      <c r="AN285" s="290"/>
      <c r="AO285" s="269"/>
      <c r="AP285" s="290"/>
      <c r="AQ285" s="269"/>
      <c r="AR285" s="290"/>
      <c r="AS285" s="269"/>
      <c r="AT285" s="267"/>
      <c r="AU285" s="166"/>
    </row>
    <row r="286" spans="1:47" s="351" customFormat="1" ht="21.75" customHeight="1" x14ac:dyDescent="0.25">
      <c r="A286" s="167" t="s">
        <v>628</v>
      </c>
      <c r="B286" s="337"/>
      <c r="C286" s="338"/>
      <c r="D286" s="170">
        <f>SUM(D257:D285)</f>
        <v>106323600</v>
      </c>
      <c r="E286" s="375"/>
      <c r="F286" s="340"/>
      <c r="G286" s="340"/>
      <c r="H286" s="341"/>
      <c r="I286" s="341"/>
      <c r="J286" s="339"/>
      <c r="K286" s="341"/>
      <c r="L286" s="341"/>
      <c r="M286" s="338"/>
      <c r="N286" s="342"/>
      <c r="O286" s="342"/>
      <c r="P286" s="343"/>
      <c r="Q286" s="343"/>
      <c r="R286" s="343"/>
      <c r="S286" s="343"/>
      <c r="T286" s="343"/>
      <c r="U286" s="343"/>
      <c r="V286" s="343"/>
      <c r="W286" s="343"/>
      <c r="X286" s="344"/>
      <c r="Y286" s="344"/>
      <c r="Z286" s="345"/>
      <c r="AA286" s="424">
        <f>SUM(AA257:AA285)</f>
        <v>39470200</v>
      </c>
      <c r="AB286" s="423"/>
      <c r="AC286" s="424">
        <f>SUM(AC257:AC285)</f>
        <v>4303750</v>
      </c>
      <c r="AD286" s="424">
        <f t="shared" ref="AD286:AK286" si="150">SUM(AD257:AD285)</f>
        <v>9600150</v>
      </c>
      <c r="AE286" s="424">
        <f t="shared" si="150"/>
        <v>9600150</v>
      </c>
      <c r="AF286" s="424">
        <f t="shared" si="150"/>
        <v>11991450</v>
      </c>
      <c r="AG286" s="424">
        <f t="shared" si="150"/>
        <v>7674250</v>
      </c>
      <c r="AH286" s="424">
        <f t="shared" si="150"/>
        <v>6694250</v>
      </c>
      <c r="AI286" s="424">
        <f t="shared" si="150"/>
        <v>6694250</v>
      </c>
      <c r="AJ286" s="424">
        <f t="shared" si="150"/>
        <v>6694250</v>
      </c>
      <c r="AK286" s="424">
        <f t="shared" si="150"/>
        <v>3600900</v>
      </c>
      <c r="AL286" s="423"/>
      <c r="AM286" s="346"/>
      <c r="AN286" s="347"/>
      <c r="AO286" s="348"/>
      <c r="AP286" s="347"/>
      <c r="AQ286" s="348"/>
      <c r="AR286" s="347"/>
      <c r="AS286" s="348"/>
      <c r="AT286" s="349"/>
      <c r="AU286" s="350"/>
    </row>
    <row r="287" spans="1:47" s="77" customFormat="1" ht="21.75" customHeight="1" x14ac:dyDescent="0.25">
      <c r="A287" s="321" t="s">
        <v>345</v>
      </c>
      <c r="B287" s="426"/>
      <c r="C287" s="427"/>
      <c r="D287" s="428">
        <f>+D286+D251</f>
        <v>216956300</v>
      </c>
      <c r="E287" s="267"/>
      <c r="F287" s="290"/>
      <c r="G287" s="290"/>
      <c r="H287" s="399"/>
      <c r="I287" s="399"/>
      <c r="J287" s="398"/>
      <c r="K287" s="399"/>
      <c r="L287" s="399"/>
      <c r="M287" s="267"/>
      <c r="N287" s="400"/>
      <c r="O287" s="400"/>
      <c r="P287" s="401"/>
      <c r="Q287" s="401"/>
      <c r="R287" s="401"/>
      <c r="S287" s="401"/>
      <c r="T287" s="401"/>
      <c r="U287" s="401"/>
      <c r="V287" s="401"/>
      <c r="W287" s="401"/>
      <c r="X287" s="402"/>
      <c r="Y287" s="402"/>
      <c r="Z287" s="403"/>
      <c r="AA287" s="404"/>
      <c r="AB287" s="404"/>
      <c r="AC287" s="404"/>
      <c r="AD287" s="404"/>
      <c r="AE287" s="404"/>
      <c r="AF287" s="404"/>
      <c r="AG287" s="404"/>
      <c r="AH287" s="404"/>
      <c r="AI287" s="404"/>
      <c r="AJ287" s="404"/>
      <c r="AK287" s="404"/>
      <c r="AL287" s="404"/>
      <c r="AM287" s="269"/>
      <c r="AN287" s="290"/>
      <c r="AO287" s="269"/>
      <c r="AP287" s="290"/>
      <c r="AQ287" s="269"/>
      <c r="AR287" s="290"/>
      <c r="AS287" s="269"/>
      <c r="AT287" s="267"/>
      <c r="AU287" s="267"/>
    </row>
    <row r="288" spans="1:47" s="77" customFormat="1" ht="21.75" customHeight="1" x14ac:dyDescent="0.25">
      <c r="A288" s="396"/>
      <c r="B288" s="397"/>
      <c r="C288" s="267"/>
      <c r="D288" s="398"/>
      <c r="E288" s="267"/>
      <c r="F288" s="290"/>
      <c r="G288" s="290"/>
      <c r="H288" s="399"/>
      <c r="I288" s="399"/>
      <c r="J288" s="398"/>
      <c r="K288" s="399"/>
      <c r="L288" s="399"/>
      <c r="M288" s="267"/>
      <c r="N288" s="400"/>
      <c r="O288" s="400"/>
      <c r="P288" s="401"/>
      <c r="Q288" s="401"/>
      <c r="R288" s="401"/>
      <c r="S288" s="401"/>
      <c r="T288" s="401"/>
      <c r="U288" s="401"/>
      <c r="V288" s="401"/>
      <c r="W288" s="401"/>
      <c r="X288" s="402"/>
      <c r="Y288" s="402"/>
      <c r="Z288" s="403"/>
      <c r="AA288" s="404"/>
      <c r="AB288" s="404"/>
      <c r="AC288" s="404"/>
      <c r="AD288" s="404"/>
      <c r="AE288" s="404"/>
      <c r="AF288" s="404"/>
      <c r="AG288" s="404"/>
      <c r="AH288" s="404"/>
      <c r="AI288" s="404"/>
      <c r="AJ288" s="404"/>
      <c r="AK288" s="404"/>
      <c r="AL288" s="404"/>
      <c r="AM288" s="269"/>
      <c r="AN288" s="290"/>
      <c r="AO288" s="269"/>
      <c r="AP288" s="290"/>
      <c r="AQ288" s="269"/>
      <c r="AR288" s="290"/>
      <c r="AS288" s="269"/>
      <c r="AT288" s="267"/>
      <c r="AU288" s="267"/>
    </row>
    <row r="289" spans="1:47" s="77" customFormat="1" ht="21.75" customHeight="1" x14ac:dyDescent="0.25">
      <c r="A289" s="396"/>
      <c r="B289" s="397"/>
      <c r="C289" s="267"/>
      <c r="D289" s="398"/>
      <c r="E289" s="267"/>
      <c r="F289" s="290"/>
      <c r="G289" s="290"/>
      <c r="H289" s="399"/>
      <c r="I289" s="399"/>
      <c r="J289" s="398"/>
      <c r="K289" s="399"/>
      <c r="L289" s="399"/>
      <c r="M289" s="267"/>
      <c r="N289" s="400"/>
      <c r="O289" s="400"/>
      <c r="P289" s="401"/>
      <c r="Q289" s="401"/>
      <c r="R289" s="401"/>
      <c r="S289" s="401"/>
      <c r="T289" s="401"/>
      <c r="U289" s="401"/>
      <c r="V289" s="401"/>
      <c r="W289" s="401"/>
      <c r="X289" s="402"/>
      <c r="Y289" s="402"/>
      <c r="Z289" s="403"/>
      <c r="AA289" s="404"/>
      <c r="AB289" s="404"/>
      <c r="AC289" s="404"/>
      <c r="AD289" s="404"/>
      <c r="AE289" s="404"/>
      <c r="AF289" s="404"/>
      <c r="AG289" s="404"/>
      <c r="AH289" s="404"/>
      <c r="AI289" s="404"/>
      <c r="AJ289" s="404"/>
      <c r="AK289" s="404"/>
      <c r="AL289" s="404"/>
      <c r="AM289" s="269"/>
      <c r="AN289" s="290"/>
      <c r="AO289" s="269"/>
      <c r="AP289" s="290"/>
      <c r="AQ289" s="269"/>
      <c r="AR289" s="290"/>
      <c r="AS289" s="269"/>
      <c r="AT289" s="267"/>
      <c r="AU289" s="267"/>
    </row>
    <row r="290" spans="1:47" s="77" customFormat="1" ht="21.75" customHeight="1" x14ac:dyDescent="0.25">
      <c r="A290" s="396"/>
      <c r="B290" s="397"/>
      <c r="C290" s="267"/>
      <c r="D290" s="398"/>
      <c r="E290" s="267"/>
      <c r="F290" s="290"/>
      <c r="G290" s="290"/>
      <c r="H290" s="399"/>
      <c r="I290" s="399"/>
      <c r="J290" s="398"/>
      <c r="K290" s="399"/>
      <c r="L290" s="399"/>
      <c r="M290" s="267"/>
      <c r="N290" s="400"/>
      <c r="O290" s="400"/>
      <c r="P290" s="401"/>
      <c r="Q290" s="401"/>
      <c r="R290" s="401"/>
      <c r="S290" s="401"/>
      <c r="T290" s="401"/>
      <c r="U290" s="401"/>
      <c r="V290" s="401"/>
      <c r="W290" s="401"/>
      <c r="X290" s="402"/>
      <c r="Y290" s="402"/>
      <c r="Z290" s="403"/>
      <c r="AA290" s="404"/>
      <c r="AB290" s="404"/>
      <c r="AC290" s="404"/>
      <c r="AD290" s="404"/>
      <c r="AE290" s="404"/>
      <c r="AF290" s="404"/>
      <c r="AG290" s="404"/>
      <c r="AH290" s="404"/>
      <c r="AI290" s="404"/>
      <c r="AJ290" s="404"/>
      <c r="AK290" s="404"/>
      <c r="AL290" s="404"/>
      <c r="AM290" s="269"/>
      <c r="AN290" s="290"/>
      <c r="AO290" s="269"/>
      <c r="AP290" s="290"/>
      <c r="AQ290" s="269"/>
      <c r="AR290" s="290"/>
      <c r="AS290" s="269"/>
      <c r="AT290" s="267"/>
      <c r="AU290" s="267"/>
    </row>
    <row r="291" spans="1:47" s="77" customFormat="1" ht="21.75" customHeight="1" x14ac:dyDescent="0.25">
      <c r="A291" s="396"/>
      <c r="B291" s="397"/>
      <c r="C291" s="267"/>
      <c r="D291" s="398"/>
      <c r="E291" s="267"/>
      <c r="F291" s="290"/>
      <c r="G291" s="290"/>
      <c r="H291" s="399"/>
      <c r="I291" s="399"/>
      <c r="J291" s="398"/>
      <c r="K291" s="399"/>
      <c r="L291" s="399"/>
      <c r="M291" s="267"/>
      <c r="N291" s="400"/>
      <c r="O291" s="400"/>
      <c r="P291" s="401"/>
      <c r="Q291" s="401"/>
      <c r="R291" s="401"/>
      <c r="S291" s="401"/>
      <c r="T291" s="401"/>
      <c r="U291" s="401"/>
      <c r="V291" s="401"/>
      <c r="W291" s="401"/>
      <c r="X291" s="402"/>
      <c r="Y291" s="402"/>
      <c r="Z291" s="403"/>
      <c r="AA291" s="404"/>
      <c r="AB291" s="404"/>
      <c r="AC291" s="404"/>
      <c r="AD291" s="404"/>
      <c r="AE291" s="404"/>
      <c r="AF291" s="404"/>
      <c r="AG291" s="404"/>
      <c r="AH291" s="404"/>
      <c r="AI291" s="404"/>
      <c r="AJ291" s="404"/>
      <c r="AK291" s="404"/>
      <c r="AL291" s="404"/>
      <c r="AM291" s="269"/>
      <c r="AN291" s="290"/>
      <c r="AO291" s="269"/>
      <c r="AP291" s="290"/>
      <c r="AQ291" s="269"/>
      <c r="AR291" s="290"/>
      <c r="AS291" s="269"/>
      <c r="AT291" s="267"/>
      <c r="AU291" s="267"/>
    </row>
    <row r="292" spans="1:47" s="77" customFormat="1" ht="21.75" customHeight="1" x14ac:dyDescent="0.25">
      <c r="A292" s="396"/>
      <c r="B292" s="397"/>
      <c r="C292" s="267"/>
      <c r="D292" s="398"/>
      <c r="E292" s="267"/>
      <c r="F292" s="290"/>
      <c r="G292" s="290"/>
      <c r="H292" s="399"/>
      <c r="I292" s="399"/>
      <c r="J292" s="398"/>
      <c r="K292" s="399"/>
      <c r="L292" s="399"/>
      <c r="M292" s="267"/>
      <c r="N292" s="400"/>
      <c r="O292" s="400"/>
      <c r="P292" s="401"/>
      <c r="Q292" s="401"/>
      <c r="R292" s="401"/>
      <c r="S292" s="401"/>
      <c r="T292" s="401"/>
      <c r="U292" s="401"/>
      <c r="V292" s="401"/>
      <c r="W292" s="401"/>
      <c r="X292" s="402"/>
      <c r="Y292" s="402"/>
      <c r="Z292" s="403"/>
      <c r="AA292" s="404"/>
      <c r="AB292" s="404"/>
      <c r="AC292" s="404"/>
      <c r="AD292" s="404"/>
      <c r="AE292" s="404"/>
      <c r="AF292" s="404"/>
      <c r="AG292" s="404"/>
      <c r="AH292" s="404"/>
      <c r="AI292" s="404"/>
      <c r="AJ292" s="404"/>
      <c r="AK292" s="404"/>
      <c r="AL292" s="404"/>
      <c r="AM292" s="269"/>
      <c r="AN292" s="290"/>
      <c r="AO292" s="269"/>
      <c r="AP292" s="290"/>
      <c r="AQ292" s="269"/>
      <c r="AR292" s="290"/>
      <c r="AS292" s="269"/>
      <c r="AT292" s="267"/>
      <c r="AU292" s="267"/>
    </row>
    <row r="293" spans="1:47" s="77" customFormat="1" ht="21.75" customHeight="1" x14ac:dyDescent="0.25">
      <c r="A293" s="396"/>
      <c r="B293" s="397"/>
      <c r="C293" s="267"/>
      <c r="D293" s="398"/>
      <c r="E293" s="267"/>
      <c r="F293" s="290"/>
      <c r="G293" s="290"/>
      <c r="H293" s="399"/>
      <c r="I293" s="399"/>
      <c r="J293" s="398"/>
      <c r="K293" s="399"/>
      <c r="L293" s="399"/>
      <c r="M293" s="267"/>
      <c r="N293" s="400"/>
      <c r="O293" s="400"/>
      <c r="P293" s="401"/>
      <c r="Q293" s="401"/>
      <c r="R293" s="401"/>
      <c r="S293" s="401"/>
      <c r="T293" s="401"/>
      <c r="U293" s="401"/>
      <c r="V293" s="401"/>
      <c r="W293" s="401"/>
      <c r="X293" s="402"/>
      <c r="Y293" s="402"/>
      <c r="Z293" s="403"/>
      <c r="AA293" s="404"/>
      <c r="AB293" s="404"/>
      <c r="AC293" s="404"/>
      <c r="AD293" s="404"/>
      <c r="AE293" s="404"/>
      <c r="AF293" s="404"/>
      <c r="AG293" s="404"/>
      <c r="AH293" s="404"/>
      <c r="AI293" s="404"/>
      <c r="AJ293" s="404"/>
      <c r="AK293" s="404"/>
      <c r="AL293" s="404"/>
      <c r="AM293" s="269"/>
      <c r="AN293" s="290"/>
      <c r="AO293" s="269"/>
      <c r="AP293" s="290"/>
      <c r="AQ293" s="269"/>
      <c r="AR293" s="290"/>
      <c r="AS293" s="269"/>
      <c r="AT293" s="267"/>
      <c r="AU293" s="267"/>
    </row>
    <row r="294" spans="1:47" s="77" customFormat="1" ht="21.75" customHeight="1" x14ac:dyDescent="0.25">
      <c r="A294" s="396"/>
      <c r="B294" s="397"/>
      <c r="C294" s="267"/>
      <c r="D294" s="398"/>
      <c r="E294" s="267"/>
      <c r="F294" s="290"/>
      <c r="G294" s="290"/>
      <c r="H294" s="399"/>
      <c r="I294" s="399"/>
      <c r="J294" s="398"/>
      <c r="K294" s="399"/>
      <c r="L294" s="399"/>
      <c r="M294" s="267"/>
      <c r="N294" s="400"/>
      <c r="O294" s="400"/>
      <c r="P294" s="401"/>
      <c r="Q294" s="401"/>
      <c r="R294" s="401"/>
      <c r="S294" s="401"/>
      <c r="T294" s="401"/>
      <c r="U294" s="401"/>
      <c r="V294" s="401"/>
      <c r="W294" s="401"/>
      <c r="X294" s="402"/>
      <c r="Y294" s="402"/>
      <c r="Z294" s="403"/>
      <c r="AA294" s="404"/>
      <c r="AB294" s="404"/>
      <c r="AC294" s="404"/>
      <c r="AD294" s="404"/>
      <c r="AE294" s="404"/>
      <c r="AF294" s="404"/>
      <c r="AG294" s="404"/>
      <c r="AH294" s="404"/>
      <c r="AI294" s="404"/>
      <c r="AJ294" s="404"/>
      <c r="AK294" s="404"/>
      <c r="AL294" s="404"/>
      <c r="AM294" s="269"/>
      <c r="AN294" s="290"/>
      <c r="AO294" s="269"/>
      <c r="AP294" s="290"/>
      <c r="AQ294" s="269"/>
      <c r="AR294" s="290"/>
      <c r="AS294" s="269"/>
      <c r="AT294" s="267"/>
      <c r="AU294" s="267"/>
    </row>
    <row r="295" spans="1:47" s="77" customFormat="1" ht="21.75" customHeight="1" x14ac:dyDescent="0.25">
      <c r="A295" s="396"/>
      <c r="B295" s="397"/>
      <c r="C295" s="267"/>
      <c r="D295" s="398"/>
      <c r="E295" s="267"/>
      <c r="F295" s="290"/>
      <c r="G295" s="290"/>
      <c r="H295" s="399"/>
      <c r="I295" s="399"/>
      <c r="J295" s="398"/>
      <c r="K295" s="399"/>
      <c r="L295" s="399"/>
      <c r="M295" s="267"/>
      <c r="N295" s="400"/>
      <c r="O295" s="400"/>
      <c r="P295" s="401"/>
      <c r="Q295" s="401"/>
      <c r="R295" s="401"/>
      <c r="S295" s="401"/>
      <c r="T295" s="401"/>
      <c r="U295" s="401"/>
      <c r="V295" s="401"/>
      <c r="W295" s="401"/>
      <c r="X295" s="402"/>
      <c r="Y295" s="402"/>
      <c r="Z295" s="403"/>
      <c r="AA295" s="404"/>
      <c r="AB295" s="404"/>
      <c r="AC295" s="404"/>
      <c r="AD295" s="404"/>
      <c r="AE295" s="404"/>
      <c r="AF295" s="404"/>
      <c r="AG295" s="404"/>
      <c r="AH295" s="404"/>
      <c r="AI295" s="404"/>
      <c r="AJ295" s="404"/>
      <c r="AK295" s="404"/>
      <c r="AL295" s="404"/>
      <c r="AM295" s="269"/>
      <c r="AN295" s="290"/>
      <c r="AO295" s="269"/>
      <c r="AP295" s="290"/>
      <c r="AQ295" s="269"/>
      <c r="AR295" s="290"/>
      <c r="AS295" s="269"/>
      <c r="AT295" s="267"/>
      <c r="AU295" s="267"/>
    </row>
    <row r="296" spans="1:47" s="77" customFormat="1" ht="21.75" customHeight="1" x14ac:dyDescent="0.25">
      <c r="A296" s="396"/>
      <c r="B296" s="397"/>
      <c r="C296" s="267"/>
      <c r="D296" s="398"/>
      <c r="E296" s="267"/>
      <c r="F296" s="290"/>
      <c r="G296" s="290"/>
      <c r="H296" s="399"/>
      <c r="I296" s="399"/>
      <c r="J296" s="398"/>
      <c r="K296" s="399"/>
      <c r="L296" s="399"/>
      <c r="M296" s="267"/>
      <c r="N296" s="400"/>
      <c r="O296" s="400"/>
      <c r="P296" s="401"/>
      <c r="Q296" s="401"/>
      <c r="R296" s="401"/>
      <c r="S296" s="401"/>
      <c r="T296" s="401"/>
      <c r="U296" s="401"/>
      <c r="V296" s="401"/>
      <c r="W296" s="401"/>
      <c r="X296" s="402"/>
      <c r="Y296" s="402"/>
      <c r="Z296" s="403"/>
      <c r="AA296" s="404"/>
      <c r="AB296" s="404"/>
      <c r="AC296" s="404"/>
      <c r="AD296" s="404"/>
      <c r="AE296" s="404"/>
      <c r="AF296" s="404"/>
      <c r="AG296" s="404"/>
      <c r="AH296" s="404"/>
      <c r="AI296" s="404"/>
      <c r="AJ296" s="404"/>
      <c r="AK296" s="404"/>
      <c r="AL296" s="404"/>
      <c r="AM296" s="269"/>
      <c r="AN296" s="290"/>
      <c r="AO296" s="269"/>
      <c r="AP296" s="290"/>
      <c r="AQ296" s="269"/>
      <c r="AR296" s="290"/>
      <c r="AS296" s="269"/>
      <c r="AT296" s="267"/>
      <c r="AU296" s="267"/>
    </row>
    <row r="297" spans="1:47" s="77" customFormat="1" ht="21.75" customHeight="1" x14ac:dyDescent="0.25">
      <c r="A297" s="396"/>
      <c r="B297" s="397"/>
      <c r="C297" s="267"/>
      <c r="D297" s="398"/>
      <c r="E297" s="267"/>
      <c r="F297" s="290"/>
      <c r="G297" s="290"/>
      <c r="H297" s="399"/>
      <c r="I297" s="399"/>
      <c r="J297" s="398"/>
      <c r="K297" s="399"/>
      <c r="L297" s="399"/>
      <c r="M297" s="267"/>
      <c r="N297" s="400"/>
      <c r="O297" s="400"/>
      <c r="P297" s="401"/>
      <c r="Q297" s="401"/>
      <c r="R297" s="401"/>
      <c r="S297" s="401"/>
      <c r="T297" s="401"/>
      <c r="U297" s="401"/>
      <c r="V297" s="401"/>
      <c r="W297" s="401"/>
      <c r="X297" s="402"/>
      <c r="Y297" s="402"/>
      <c r="Z297" s="403"/>
      <c r="AA297" s="404"/>
      <c r="AB297" s="404"/>
      <c r="AC297" s="404"/>
      <c r="AD297" s="404"/>
      <c r="AE297" s="404"/>
      <c r="AF297" s="404"/>
      <c r="AG297" s="404"/>
      <c r="AH297" s="404"/>
      <c r="AI297" s="404"/>
      <c r="AJ297" s="404"/>
      <c r="AK297" s="404"/>
      <c r="AL297" s="404"/>
      <c r="AM297" s="269"/>
      <c r="AN297" s="290"/>
      <c r="AO297" s="269"/>
      <c r="AP297" s="290"/>
      <c r="AQ297" s="269"/>
      <c r="AR297" s="290"/>
      <c r="AS297" s="269"/>
      <c r="AT297" s="267"/>
      <c r="AU297" s="267"/>
    </row>
    <row r="298" spans="1:47" s="77" customFormat="1" ht="21.75" customHeight="1" x14ac:dyDescent="0.25">
      <c r="A298" s="396"/>
      <c r="B298" s="397"/>
      <c r="C298" s="267"/>
      <c r="D298" s="398"/>
      <c r="E298" s="267"/>
      <c r="F298" s="290"/>
      <c r="G298" s="290"/>
      <c r="H298" s="399"/>
      <c r="I298" s="399"/>
      <c r="J298" s="398"/>
      <c r="K298" s="399"/>
      <c r="L298" s="399"/>
      <c r="M298" s="267"/>
      <c r="N298" s="400"/>
      <c r="O298" s="400"/>
      <c r="P298" s="401"/>
      <c r="Q298" s="401"/>
      <c r="R298" s="401"/>
      <c r="S298" s="401"/>
      <c r="T298" s="401"/>
      <c r="U298" s="401"/>
      <c r="V298" s="401"/>
      <c r="W298" s="401"/>
      <c r="X298" s="402"/>
      <c r="Y298" s="402"/>
      <c r="Z298" s="403"/>
      <c r="AA298" s="404"/>
      <c r="AB298" s="404"/>
      <c r="AC298" s="404"/>
      <c r="AD298" s="404"/>
      <c r="AE298" s="404"/>
      <c r="AF298" s="404"/>
      <c r="AG298" s="404"/>
      <c r="AH298" s="404"/>
      <c r="AI298" s="404"/>
      <c r="AJ298" s="404"/>
      <c r="AK298" s="404"/>
      <c r="AL298" s="404"/>
      <c r="AM298" s="269"/>
      <c r="AN298" s="290"/>
      <c r="AO298" s="269"/>
      <c r="AP298" s="290"/>
      <c r="AQ298" s="269"/>
      <c r="AR298" s="290"/>
      <c r="AS298" s="269"/>
      <c r="AT298" s="267"/>
      <c r="AU298" s="267"/>
    </row>
    <row r="299" spans="1:47" s="77" customFormat="1" ht="21.75" customHeight="1" x14ac:dyDescent="0.25">
      <c r="A299" s="396"/>
      <c r="B299" s="397"/>
      <c r="C299" s="267"/>
      <c r="D299" s="398"/>
      <c r="E299" s="267"/>
      <c r="F299" s="290"/>
      <c r="G299" s="290"/>
      <c r="H299" s="399"/>
      <c r="I299" s="399"/>
      <c r="J299" s="398"/>
      <c r="K299" s="399"/>
      <c r="L299" s="399"/>
      <c r="M299" s="267"/>
      <c r="N299" s="400"/>
      <c r="O299" s="400"/>
      <c r="P299" s="401"/>
      <c r="Q299" s="401"/>
      <c r="R299" s="401"/>
      <c r="S299" s="401"/>
      <c r="T299" s="401"/>
      <c r="U299" s="401"/>
      <c r="V299" s="401"/>
      <c r="W299" s="401"/>
      <c r="X299" s="402"/>
      <c r="Y299" s="402"/>
      <c r="Z299" s="403"/>
      <c r="AA299" s="404"/>
      <c r="AB299" s="404"/>
      <c r="AC299" s="404"/>
      <c r="AD299" s="404"/>
      <c r="AE299" s="404"/>
      <c r="AF299" s="404"/>
      <c r="AG299" s="404"/>
      <c r="AH299" s="404"/>
      <c r="AI299" s="404"/>
      <c r="AJ299" s="404"/>
      <c r="AK299" s="404"/>
      <c r="AL299" s="404"/>
      <c r="AM299" s="269"/>
      <c r="AN299" s="290"/>
      <c r="AO299" s="269"/>
      <c r="AP299" s="290"/>
      <c r="AQ299" s="269"/>
      <c r="AR299" s="290"/>
      <c r="AS299" s="269"/>
      <c r="AT299" s="267"/>
      <c r="AU299" s="267"/>
    </row>
    <row r="300" spans="1:47" s="77" customFormat="1" ht="21.75" customHeight="1" x14ac:dyDescent="0.25">
      <c r="A300" s="396"/>
      <c r="B300" s="397"/>
      <c r="C300" s="267"/>
      <c r="D300" s="398"/>
      <c r="E300" s="267"/>
      <c r="F300" s="290"/>
      <c r="G300" s="290"/>
      <c r="H300" s="399"/>
      <c r="I300" s="399"/>
      <c r="J300" s="398"/>
      <c r="K300" s="399"/>
      <c r="L300" s="399"/>
      <c r="M300" s="267"/>
      <c r="N300" s="400"/>
      <c r="O300" s="400"/>
      <c r="P300" s="401"/>
      <c r="Q300" s="401"/>
      <c r="R300" s="401"/>
      <c r="S300" s="401"/>
      <c r="T300" s="401"/>
      <c r="U300" s="401"/>
      <c r="V300" s="401"/>
      <c r="W300" s="401"/>
      <c r="X300" s="402"/>
      <c r="Y300" s="402"/>
      <c r="Z300" s="403"/>
      <c r="AA300" s="404"/>
      <c r="AB300" s="404"/>
      <c r="AC300" s="404"/>
      <c r="AD300" s="404"/>
      <c r="AE300" s="404"/>
      <c r="AF300" s="404"/>
      <c r="AG300" s="404"/>
      <c r="AH300" s="404"/>
      <c r="AI300" s="404"/>
      <c r="AJ300" s="404"/>
      <c r="AK300" s="404"/>
      <c r="AL300" s="404"/>
      <c r="AM300" s="269"/>
      <c r="AN300" s="290"/>
      <c r="AO300" s="269"/>
      <c r="AP300" s="290"/>
      <c r="AQ300" s="269"/>
      <c r="AR300" s="290"/>
      <c r="AS300" s="269"/>
      <c r="AT300" s="267"/>
      <c r="AU300" s="267"/>
    </row>
    <row r="301" spans="1:47" s="77" customFormat="1" ht="21.75" customHeight="1" x14ac:dyDescent="0.25">
      <c r="A301" s="396"/>
      <c r="B301" s="397"/>
      <c r="C301" s="267"/>
      <c r="D301" s="398"/>
      <c r="E301" s="267"/>
      <c r="F301" s="290"/>
      <c r="G301" s="290"/>
      <c r="H301" s="399"/>
      <c r="I301" s="399"/>
      <c r="J301" s="398"/>
      <c r="K301" s="399"/>
      <c r="L301" s="399"/>
      <c r="M301" s="267"/>
      <c r="N301" s="400"/>
      <c r="O301" s="400"/>
      <c r="P301" s="401"/>
      <c r="Q301" s="401"/>
      <c r="R301" s="401"/>
      <c r="S301" s="401"/>
      <c r="T301" s="401"/>
      <c r="U301" s="401"/>
      <c r="V301" s="401"/>
      <c r="W301" s="401"/>
      <c r="X301" s="402"/>
      <c r="Y301" s="402"/>
      <c r="Z301" s="403"/>
      <c r="AA301" s="404"/>
      <c r="AB301" s="404"/>
      <c r="AC301" s="404"/>
      <c r="AD301" s="404"/>
      <c r="AE301" s="404"/>
      <c r="AF301" s="404"/>
      <c r="AG301" s="404"/>
      <c r="AH301" s="404"/>
      <c r="AI301" s="404"/>
      <c r="AJ301" s="404"/>
      <c r="AK301" s="404"/>
      <c r="AL301" s="404"/>
      <c r="AM301" s="269"/>
      <c r="AN301" s="290"/>
      <c r="AO301" s="269"/>
      <c r="AP301" s="290"/>
      <c r="AQ301" s="269"/>
      <c r="AR301" s="290"/>
      <c r="AS301" s="269"/>
      <c r="AT301" s="267"/>
      <c r="AU301" s="267"/>
    </row>
    <row r="302" spans="1:47" s="77" customFormat="1" ht="21.75" customHeight="1" x14ac:dyDescent="0.25">
      <c r="A302" s="396"/>
      <c r="B302" s="397"/>
      <c r="C302" s="267"/>
      <c r="D302" s="398"/>
      <c r="E302" s="267"/>
      <c r="F302" s="290"/>
      <c r="G302" s="290"/>
      <c r="H302" s="399"/>
      <c r="I302" s="399"/>
      <c r="J302" s="398"/>
      <c r="K302" s="399"/>
      <c r="L302" s="399"/>
      <c r="M302" s="267"/>
      <c r="N302" s="400"/>
      <c r="O302" s="400"/>
      <c r="P302" s="401"/>
      <c r="Q302" s="401"/>
      <c r="R302" s="401"/>
      <c r="S302" s="401"/>
      <c r="T302" s="401"/>
      <c r="U302" s="401"/>
      <c r="V302" s="401"/>
      <c r="W302" s="401"/>
      <c r="X302" s="402"/>
      <c r="Y302" s="402"/>
      <c r="Z302" s="403"/>
      <c r="AA302" s="404"/>
      <c r="AB302" s="404"/>
      <c r="AC302" s="404"/>
      <c r="AD302" s="404"/>
      <c r="AE302" s="404"/>
      <c r="AF302" s="404"/>
      <c r="AG302" s="404"/>
      <c r="AH302" s="404"/>
      <c r="AI302" s="404"/>
      <c r="AJ302" s="404"/>
      <c r="AK302" s="404"/>
      <c r="AL302" s="404"/>
      <c r="AM302" s="269"/>
      <c r="AN302" s="290"/>
      <c r="AO302" s="269"/>
      <c r="AP302" s="290"/>
      <c r="AQ302" s="269"/>
      <c r="AR302" s="290"/>
      <c r="AS302" s="269"/>
      <c r="AT302" s="267"/>
      <c r="AU302" s="267"/>
    </row>
    <row r="303" spans="1:47" s="77" customFormat="1" ht="21.75" customHeight="1" x14ac:dyDescent="0.25">
      <c r="A303" s="396"/>
      <c r="B303" s="397"/>
      <c r="C303" s="267"/>
      <c r="D303" s="398"/>
      <c r="E303" s="267"/>
      <c r="F303" s="290"/>
      <c r="G303" s="290"/>
      <c r="H303" s="399"/>
      <c r="I303" s="399"/>
      <c r="J303" s="398"/>
      <c r="K303" s="399"/>
      <c r="L303" s="399"/>
      <c r="M303" s="267"/>
      <c r="N303" s="400"/>
      <c r="O303" s="400"/>
      <c r="P303" s="401"/>
      <c r="Q303" s="401"/>
      <c r="R303" s="401"/>
      <c r="S303" s="401"/>
      <c r="T303" s="401"/>
      <c r="U303" s="401"/>
      <c r="V303" s="401"/>
      <c r="W303" s="401"/>
      <c r="X303" s="402"/>
      <c r="Y303" s="402"/>
      <c r="Z303" s="403"/>
      <c r="AA303" s="404"/>
      <c r="AB303" s="404"/>
      <c r="AC303" s="404"/>
      <c r="AD303" s="404"/>
      <c r="AE303" s="404"/>
      <c r="AF303" s="404"/>
      <c r="AG303" s="404"/>
      <c r="AH303" s="404"/>
      <c r="AI303" s="404"/>
      <c r="AJ303" s="404"/>
      <c r="AK303" s="404"/>
      <c r="AL303" s="404"/>
      <c r="AM303" s="269"/>
      <c r="AN303" s="290"/>
      <c r="AO303" s="269"/>
      <c r="AP303" s="290"/>
      <c r="AQ303" s="269"/>
      <c r="AR303" s="290"/>
      <c r="AS303" s="269"/>
      <c r="AT303" s="267"/>
      <c r="AU303" s="267"/>
    </row>
    <row r="304" spans="1:47" s="77" customFormat="1" ht="21.75" customHeight="1" x14ac:dyDescent="0.25">
      <c r="A304" s="396"/>
      <c r="B304" s="397"/>
      <c r="C304" s="267"/>
      <c r="D304" s="398"/>
      <c r="E304" s="267"/>
      <c r="F304" s="290"/>
      <c r="G304" s="290"/>
      <c r="H304" s="399"/>
      <c r="I304" s="399"/>
      <c r="J304" s="398"/>
      <c r="K304" s="399"/>
      <c r="L304" s="399"/>
      <c r="M304" s="267"/>
      <c r="N304" s="400"/>
      <c r="O304" s="400"/>
      <c r="P304" s="401"/>
      <c r="Q304" s="401"/>
      <c r="R304" s="401"/>
      <c r="S304" s="401"/>
      <c r="T304" s="401"/>
      <c r="U304" s="401"/>
      <c r="V304" s="401"/>
      <c r="W304" s="401"/>
      <c r="X304" s="402"/>
      <c r="Y304" s="402"/>
      <c r="Z304" s="403"/>
      <c r="AA304" s="404"/>
      <c r="AB304" s="404"/>
      <c r="AC304" s="404"/>
      <c r="AD304" s="404"/>
      <c r="AE304" s="404"/>
      <c r="AF304" s="404"/>
      <c r="AG304" s="404"/>
      <c r="AH304" s="404"/>
      <c r="AI304" s="404"/>
      <c r="AJ304" s="404"/>
      <c r="AK304" s="404"/>
      <c r="AL304" s="404"/>
      <c r="AM304" s="269"/>
      <c r="AN304" s="290"/>
      <c r="AO304" s="269"/>
      <c r="AP304" s="290"/>
      <c r="AQ304" s="269"/>
      <c r="AR304" s="290"/>
      <c r="AS304" s="269"/>
      <c r="AT304" s="267"/>
      <c r="AU304" s="267"/>
    </row>
    <row r="305" spans="1:47" s="77" customFormat="1" ht="21.75" customHeight="1" x14ac:dyDescent="0.25">
      <c r="A305" s="396"/>
      <c r="B305" s="397"/>
      <c r="C305" s="267"/>
      <c r="D305" s="398"/>
      <c r="E305" s="267"/>
      <c r="F305" s="290"/>
      <c r="G305" s="290"/>
      <c r="H305" s="399"/>
      <c r="I305" s="399"/>
      <c r="J305" s="398"/>
      <c r="K305" s="399"/>
      <c r="L305" s="399"/>
      <c r="M305" s="267"/>
      <c r="N305" s="400"/>
      <c r="O305" s="400"/>
      <c r="P305" s="401"/>
      <c r="Q305" s="401"/>
      <c r="R305" s="401"/>
      <c r="S305" s="401"/>
      <c r="T305" s="401"/>
      <c r="U305" s="401"/>
      <c r="V305" s="401"/>
      <c r="W305" s="401"/>
      <c r="X305" s="402"/>
      <c r="Y305" s="402"/>
      <c r="Z305" s="403"/>
      <c r="AA305" s="404"/>
      <c r="AB305" s="404"/>
      <c r="AC305" s="404"/>
      <c r="AD305" s="404"/>
      <c r="AE305" s="404"/>
      <c r="AF305" s="404"/>
      <c r="AG305" s="404"/>
      <c r="AH305" s="404"/>
      <c r="AI305" s="404"/>
      <c r="AJ305" s="404"/>
      <c r="AK305" s="404"/>
      <c r="AL305" s="404"/>
      <c r="AM305" s="269"/>
      <c r="AN305" s="290"/>
      <c r="AO305" s="269"/>
      <c r="AP305" s="290"/>
      <c r="AQ305" s="269"/>
      <c r="AR305" s="290"/>
      <c r="AS305" s="269"/>
      <c r="AT305" s="267"/>
      <c r="AU305" s="267"/>
    </row>
    <row r="306" spans="1:47" s="77" customFormat="1" ht="21.75" customHeight="1" x14ac:dyDescent="0.25">
      <c r="A306" s="396"/>
      <c r="B306" s="397"/>
      <c r="C306" s="267"/>
      <c r="D306" s="398"/>
      <c r="E306" s="267"/>
      <c r="F306" s="290"/>
      <c r="G306" s="290"/>
      <c r="H306" s="399"/>
      <c r="I306" s="399"/>
      <c r="J306" s="398"/>
      <c r="K306" s="399"/>
      <c r="L306" s="399"/>
      <c r="M306" s="267"/>
      <c r="N306" s="400"/>
      <c r="O306" s="400"/>
      <c r="P306" s="401"/>
      <c r="Q306" s="401"/>
      <c r="R306" s="401"/>
      <c r="S306" s="401"/>
      <c r="T306" s="401"/>
      <c r="U306" s="401"/>
      <c r="V306" s="401"/>
      <c r="W306" s="401"/>
      <c r="X306" s="402"/>
      <c r="Y306" s="402"/>
      <c r="Z306" s="403"/>
      <c r="AA306" s="404"/>
      <c r="AB306" s="404"/>
      <c r="AC306" s="404"/>
      <c r="AD306" s="404"/>
      <c r="AE306" s="404"/>
      <c r="AF306" s="404"/>
      <c r="AG306" s="404"/>
      <c r="AH306" s="404"/>
      <c r="AI306" s="404"/>
      <c r="AJ306" s="404"/>
      <c r="AK306" s="404"/>
      <c r="AL306" s="404"/>
      <c r="AM306" s="269"/>
      <c r="AN306" s="290"/>
      <c r="AO306" s="269"/>
      <c r="AP306" s="290"/>
      <c r="AQ306" s="269"/>
      <c r="AR306" s="290"/>
      <c r="AS306" s="269"/>
      <c r="AT306" s="267"/>
      <c r="AU306" s="267"/>
    </row>
    <row r="307" spans="1:47" s="77" customFormat="1" ht="21.75" customHeight="1" x14ac:dyDescent="0.25">
      <c r="A307" s="396"/>
      <c r="B307" s="397"/>
      <c r="C307" s="267"/>
      <c r="D307" s="398"/>
      <c r="E307" s="267"/>
      <c r="F307" s="290"/>
      <c r="G307" s="290"/>
      <c r="H307" s="399"/>
      <c r="I307" s="399"/>
      <c r="J307" s="398"/>
      <c r="K307" s="399"/>
      <c r="L307" s="399"/>
      <c r="M307" s="267"/>
      <c r="N307" s="400"/>
      <c r="O307" s="400"/>
      <c r="P307" s="401"/>
      <c r="Q307" s="401"/>
      <c r="R307" s="401"/>
      <c r="S307" s="401"/>
      <c r="T307" s="401"/>
      <c r="U307" s="401"/>
      <c r="V307" s="401"/>
      <c r="W307" s="401"/>
      <c r="X307" s="402"/>
      <c r="Y307" s="402"/>
      <c r="Z307" s="403"/>
      <c r="AA307" s="404"/>
      <c r="AB307" s="404"/>
      <c r="AC307" s="404"/>
      <c r="AD307" s="404"/>
      <c r="AE307" s="404"/>
      <c r="AF307" s="404"/>
      <c r="AG307" s="404"/>
      <c r="AH307" s="404"/>
      <c r="AI307" s="404"/>
      <c r="AJ307" s="404"/>
      <c r="AK307" s="404"/>
      <c r="AL307" s="404"/>
      <c r="AM307" s="269"/>
      <c r="AN307" s="290"/>
      <c r="AO307" s="269"/>
      <c r="AP307" s="290"/>
      <c r="AQ307" s="269"/>
      <c r="AR307" s="290"/>
      <c r="AS307" s="269"/>
      <c r="AT307" s="267"/>
      <c r="AU307" s="267"/>
    </row>
    <row r="308" spans="1:47" s="77" customFormat="1" ht="21.75" customHeight="1" x14ac:dyDescent="0.25">
      <c r="A308" s="396"/>
      <c r="B308" s="397"/>
      <c r="C308" s="267"/>
      <c r="D308" s="398"/>
      <c r="E308" s="267"/>
      <c r="F308" s="290"/>
      <c r="G308" s="290"/>
      <c r="H308" s="399"/>
      <c r="I308" s="399"/>
      <c r="J308" s="398"/>
      <c r="K308" s="399"/>
      <c r="L308" s="399"/>
      <c r="M308" s="267"/>
      <c r="N308" s="400"/>
      <c r="O308" s="400"/>
      <c r="P308" s="401"/>
      <c r="Q308" s="401"/>
      <c r="R308" s="401"/>
      <c r="S308" s="401"/>
      <c r="T308" s="401"/>
      <c r="U308" s="401"/>
      <c r="V308" s="401"/>
      <c r="W308" s="401"/>
      <c r="X308" s="402"/>
      <c r="Y308" s="402"/>
      <c r="Z308" s="403"/>
      <c r="AA308" s="404"/>
      <c r="AB308" s="404"/>
      <c r="AC308" s="404"/>
      <c r="AD308" s="404"/>
      <c r="AE308" s="404"/>
      <c r="AF308" s="404"/>
      <c r="AG308" s="404"/>
      <c r="AH308" s="404"/>
      <c r="AI308" s="404"/>
      <c r="AJ308" s="404"/>
      <c r="AK308" s="404"/>
      <c r="AL308" s="404"/>
      <c r="AM308" s="269"/>
      <c r="AN308" s="290"/>
      <c r="AO308" s="269"/>
      <c r="AP308" s="290"/>
      <c r="AQ308" s="269"/>
      <c r="AR308" s="290"/>
      <c r="AS308" s="269"/>
      <c r="AT308" s="267"/>
      <c r="AU308" s="267"/>
    </row>
    <row r="309" spans="1:47" s="77" customFormat="1" ht="21.75" customHeight="1" x14ac:dyDescent="0.25">
      <c r="A309" s="396"/>
      <c r="B309" s="397"/>
      <c r="C309" s="267"/>
      <c r="D309" s="398"/>
      <c r="E309" s="267"/>
      <c r="F309" s="290"/>
      <c r="G309" s="290"/>
      <c r="H309" s="399"/>
      <c r="I309" s="399"/>
      <c r="J309" s="398"/>
      <c r="K309" s="399"/>
      <c r="L309" s="399"/>
      <c r="M309" s="267"/>
      <c r="N309" s="400"/>
      <c r="O309" s="400"/>
      <c r="P309" s="401"/>
      <c r="Q309" s="401"/>
      <c r="R309" s="401"/>
      <c r="S309" s="401"/>
      <c r="T309" s="401"/>
      <c r="U309" s="401"/>
      <c r="V309" s="401"/>
      <c r="W309" s="401"/>
      <c r="X309" s="402"/>
      <c r="Y309" s="402"/>
      <c r="Z309" s="403"/>
      <c r="AA309" s="404"/>
      <c r="AB309" s="404"/>
      <c r="AC309" s="404"/>
      <c r="AD309" s="404"/>
      <c r="AE309" s="404"/>
      <c r="AF309" s="404"/>
      <c r="AG309" s="404"/>
      <c r="AH309" s="404"/>
      <c r="AI309" s="404"/>
      <c r="AJ309" s="404"/>
      <c r="AK309" s="404"/>
      <c r="AL309" s="404"/>
      <c r="AM309" s="269"/>
      <c r="AN309" s="290"/>
      <c r="AO309" s="269"/>
      <c r="AP309" s="290"/>
      <c r="AQ309" s="269"/>
      <c r="AR309" s="290"/>
      <c r="AS309" s="269"/>
      <c r="AT309" s="267"/>
      <c r="AU309" s="267"/>
    </row>
    <row r="310" spans="1:47" s="77" customFormat="1" ht="21.75" customHeight="1" x14ac:dyDescent="0.25">
      <c r="A310" s="396"/>
      <c r="B310" s="397"/>
      <c r="C310" s="267"/>
      <c r="D310" s="398"/>
      <c r="E310" s="267"/>
      <c r="F310" s="290"/>
      <c r="G310" s="290"/>
      <c r="H310" s="399"/>
      <c r="I310" s="399"/>
      <c r="J310" s="398"/>
      <c r="K310" s="399"/>
      <c r="L310" s="399"/>
      <c r="M310" s="267"/>
      <c r="N310" s="400"/>
      <c r="O310" s="400"/>
      <c r="P310" s="401"/>
      <c r="Q310" s="401"/>
      <c r="R310" s="401"/>
      <c r="S310" s="401"/>
      <c r="T310" s="401"/>
      <c r="U310" s="401"/>
      <c r="V310" s="401"/>
      <c r="W310" s="401"/>
      <c r="X310" s="402"/>
      <c r="Y310" s="402"/>
      <c r="Z310" s="403"/>
      <c r="AA310" s="404"/>
      <c r="AB310" s="404"/>
      <c r="AC310" s="404"/>
      <c r="AD310" s="404"/>
      <c r="AE310" s="404"/>
      <c r="AF310" s="404"/>
      <c r="AG310" s="404"/>
      <c r="AH310" s="404"/>
      <c r="AI310" s="404"/>
      <c r="AJ310" s="404"/>
      <c r="AK310" s="404"/>
      <c r="AL310" s="404"/>
      <c r="AM310" s="269"/>
      <c r="AN310" s="290"/>
      <c r="AO310" s="269"/>
      <c r="AP310" s="290"/>
      <c r="AQ310" s="269"/>
      <c r="AR310" s="290"/>
      <c r="AS310" s="269"/>
      <c r="AT310" s="267"/>
      <c r="AU310" s="267"/>
    </row>
    <row r="311" spans="1:47" s="77" customFormat="1" ht="21.75" customHeight="1" x14ac:dyDescent="0.25">
      <c r="A311" s="396"/>
      <c r="B311" s="397"/>
      <c r="C311" s="267"/>
      <c r="D311" s="398"/>
      <c r="E311" s="267"/>
      <c r="F311" s="290"/>
      <c r="G311" s="290"/>
      <c r="H311" s="399"/>
      <c r="I311" s="399"/>
      <c r="J311" s="398"/>
      <c r="K311" s="399"/>
      <c r="L311" s="399"/>
      <c r="M311" s="267"/>
      <c r="N311" s="400"/>
      <c r="O311" s="400"/>
      <c r="P311" s="401"/>
      <c r="Q311" s="401"/>
      <c r="R311" s="401"/>
      <c r="S311" s="401"/>
      <c r="T311" s="401"/>
      <c r="U311" s="401"/>
      <c r="V311" s="401"/>
      <c r="W311" s="401"/>
      <c r="X311" s="402"/>
      <c r="Y311" s="402"/>
      <c r="Z311" s="403"/>
      <c r="AA311" s="404"/>
      <c r="AB311" s="404"/>
      <c r="AC311" s="404"/>
      <c r="AD311" s="404"/>
      <c r="AE311" s="404"/>
      <c r="AF311" s="404"/>
      <c r="AG311" s="404"/>
      <c r="AH311" s="404"/>
      <c r="AI311" s="404"/>
      <c r="AJ311" s="404"/>
      <c r="AK311" s="404"/>
      <c r="AL311" s="404"/>
      <c r="AM311" s="269"/>
      <c r="AN311" s="290"/>
      <c r="AO311" s="269"/>
      <c r="AP311" s="290"/>
      <c r="AQ311" s="269"/>
      <c r="AR311" s="290"/>
      <c r="AS311" s="269"/>
      <c r="AT311" s="267"/>
      <c r="AU311" s="267"/>
    </row>
    <row r="312" spans="1:47" s="77" customFormat="1" ht="21.75" customHeight="1" x14ac:dyDescent="0.25">
      <c r="A312" s="396"/>
      <c r="B312" s="397"/>
      <c r="C312" s="267"/>
      <c r="D312" s="398"/>
      <c r="E312" s="267"/>
      <c r="F312" s="290"/>
      <c r="G312" s="290"/>
      <c r="H312" s="399"/>
      <c r="I312" s="399"/>
      <c r="J312" s="398"/>
      <c r="K312" s="399"/>
      <c r="L312" s="399"/>
      <c r="M312" s="267"/>
      <c r="N312" s="400"/>
      <c r="O312" s="400"/>
      <c r="P312" s="401"/>
      <c r="Q312" s="401"/>
      <c r="R312" s="401"/>
      <c r="S312" s="401"/>
      <c r="T312" s="401"/>
      <c r="U312" s="401"/>
      <c r="V312" s="401"/>
      <c r="W312" s="401"/>
      <c r="X312" s="402"/>
      <c r="Y312" s="402"/>
      <c r="Z312" s="403"/>
      <c r="AA312" s="404"/>
      <c r="AB312" s="404"/>
      <c r="AC312" s="404"/>
      <c r="AD312" s="404"/>
      <c r="AE312" s="404"/>
      <c r="AF312" s="404"/>
      <c r="AG312" s="404"/>
      <c r="AH312" s="404"/>
      <c r="AI312" s="404"/>
      <c r="AJ312" s="404"/>
      <c r="AK312" s="404"/>
      <c r="AL312" s="404"/>
      <c r="AM312" s="269"/>
      <c r="AN312" s="290"/>
      <c r="AO312" s="269"/>
      <c r="AP312" s="290"/>
      <c r="AQ312" s="269"/>
      <c r="AR312" s="290"/>
      <c r="AS312" s="269"/>
      <c r="AT312" s="267"/>
      <c r="AU312" s="267"/>
    </row>
    <row r="313" spans="1:47" s="77" customFormat="1" ht="21.75" customHeight="1" x14ac:dyDescent="0.25">
      <c r="A313" s="396"/>
      <c r="B313" s="397"/>
      <c r="C313" s="267"/>
      <c r="D313" s="398"/>
      <c r="E313" s="267"/>
      <c r="F313" s="290"/>
      <c r="G313" s="290"/>
      <c r="H313" s="399"/>
      <c r="I313" s="399"/>
      <c r="J313" s="398"/>
      <c r="K313" s="399"/>
      <c r="L313" s="399"/>
      <c r="M313" s="267"/>
      <c r="N313" s="400"/>
      <c r="O313" s="400"/>
      <c r="P313" s="401"/>
      <c r="Q313" s="401"/>
      <c r="R313" s="401"/>
      <c r="S313" s="401"/>
      <c r="T313" s="401"/>
      <c r="U313" s="401"/>
      <c r="V313" s="401"/>
      <c r="W313" s="401"/>
      <c r="X313" s="402"/>
      <c r="Y313" s="402"/>
      <c r="Z313" s="403"/>
      <c r="AA313" s="404"/>
      <c r="AB313" s="404"/>
      <c r="AC313" s="404"/>
      <c r="AD313" s="404"/>
      <c r="AE313" s="404"/>
      <c r="AF313" s="404"/>
      <c r="AG313" s="404"/>
      <c r="AH313" s="404"/>
      <c r="AI313" s="404"/>
      <c r="AJ313" s="404"/>
      <c r="AK313" s="404"/>
      <c r="AL313" s="404"/>
      <c r="AM313" s="269"/>
      <c r="AN313" s="290"/>
      <c r="AO313" s="269"/>
      <c r="AP313" s="290"/>
      <c r="AQ313" s="269"/>
      <c r="AR313" s="290"/>
      <c r="AS313" s="269"/>
      <c r="AT313" s="267"/>
      <c r="AU313" s="267"/>
    </row>
    <row r="314" spans="1:47" s="77" customFormat="1" ht="21.75" customHeight="1" x14ac:dyDescent="0.25">
      <c r="A314" s="396"/>
      <c r="B314" s="397"/>
      <c r="C314" s="267"/>
      <c r="D314" s="398"/>
      <c r="E314" s="267"/>
      <c r="F314" s="290"/>
      <c r="G314" s="290"/>
      <c r="H314" s="399"/>
      <c r="I314" s="399"/>
      <c r="J314" s="398"/>
      <c r="K314" s="399"/>
      <c r="L314" s="399"/>
      <c r="M314" s="267"/>
      <c r="N314" s="400"/>
      <c r="O314" s="400"/>
      <c r="P314" s="401"/>
      <c r="Q314" s="401"/>
      <c r="R314" s="401"/>
      <c r="S314" s="401"/>
      <c r="T314" s="401"/>
      <c r="U314" s="401"/>
      <c r="V314" s="401"/>
      <c r="W314" s="401"/>
      <c r="X314" s="402"/>
      <c r="Y314" s="402"/>
      <c r="Z314" s="403"/>
      <c r="AA314" s="404"/>
      <c r="AB314" s="404"/>
      <c r="AC314" s="404"/>
      <c r="AD314" s="404"/>
      <c r="AE314" s="404"/>
      <c r="AF314" s="404"/>
      <c r="AG314" s="404"/>
      <c r="AH314" s="404"/>
      <c r="AI314" s="404"/>
      <c r="AJ314" s="404"/>
      <c r="AK314" s="404"/>
      <c r="AL314" s="404"/>
      <c r="AM314" s="269"/>
      <c r="AN314" s="290"/>
      <c r="AO314" s="269"/>
      <c r="AP314" s="290"/>
      <c r="AQ314" s="269"/>
      <c r="AR314" s="290"/>
      <c r="AS314" s="269"/>
      <c r="AT314" s="267"/>
      <c r="AU314" s="267"/>
    </row>
    <row r="315" spans="1:47" s="77" customFormat="1" ht="21.75" customHeight="1" x14ac:dyDescent="0.25">
      <c r="A315" s="396"/>
      <c r="B315" s="397"/>
      <c r="C315" s="267"/>
      <c r="D315" s="398"/>
      <c r="E315" s="267"/>
      <c r="F315" s="290"/>
      <c r="G315" s="290"/>
      <c r="H315" s="399"/>
      <c r="I315" s="399"/>
      <c r="J315" s="398"/>
      <c r="K315" s="399"/>
      <c r="L315" s="399"/>
      <c r="M315" s="267"/>
      <c r="N315" s="400"/>
      <c r="O315" s="400"/>
      <c r="P315" s="401"/>
      <c r="Q315" s="401"/>
      <c r="R315" s="401"/>
      <c r="S315" s="401"/>
      <c r="T315" s="401"/>
      <c r="U315" s="401"/>
      <c r="V315" s="401"/>
      <c r="W315" s="401"/>
      <c r="X315" s="402"/>
      <c r="Y315" s="402"/>
      <c r="Z315" s="403"/>
      <c r="AA315" s="404"/>
      <c r="AB315" s="404"/>
      <c r="AC315" s="404"/>
      <c r="AD315" s="404"/>
      <c r="AE315" s="404"/>
      <c r="AF315" s="404"/>
      <c r="AG315" s="404"/>
      <c r="AH315" s="404"/>
      <c r="AI315" s="404"/>
      <c r="AJ315" s="404"/>
      <c r="AK315" s="404"/>
      <c r="AL315" s="404"/>
      <c r="AM315" s="269"/>
      <c r="AN315" s="290"/>
      <c r="AO315" s="269"/>
      <c r="AP315" s="290"/>
      <c r="AQ315" s="269"/>
      <c r="AR315" s="290"/>
      <c r="AS315" s="269"/>
      <c r="AT315" s="267"/>
      <c r="AU315" s="267"/>
    </row>
    <row r="316" spans="1:47" s="77" customFormat="1" ht="21.75" customHeight="1" x14ac:dyDescent="0.25">
      <c r="A316" s="396"/>
      <c r="B316" s="397"/>
      <c r="C316" s="267"/>
      <c r="D316" s="398"/>
      <c r="E316" s="267"/>
      <c r="F316" s="290"/>
      <c r="G316" s="290"/>
      <c r="H316" s="399"/>
      <c r="I316" s="399"/>
      <c r="J316" s="398"/>
      <c r="K316" s="399"/>
      <c r="L316" s="399"/>
      <c r="M316" s="267"/>
      <c r="N316" s="400"/>
      <c r="O316" s="400"/>
      <c r="P316" s="401"/>
      <c r="Q316" s="401"/>
      <c r="R316" s="401"/>
      <c r="S316" s="401"/>
      <c r="T316" s="401"/>
      <c r="U316" s="401"/>
      <c r="V316" s="401"/>
      <c r="W316" s="401"/>
      <c r="X316" s="402"/>
      <c r="Y316" s="402"/>
      <c r="Z316" s="403"/>
      <c r="AA316" s="404"/>
      <c r="AB316" s="404"/>
      <c r="AC316" s="404"/>
      <c r="AD316" s="404"/>
      <c r="AE316" s="404"/>
      <c r="AF316" s="404"/>
      <c r="AG316" s="404"/>
      <c r="AH316" s="404"/>
      <c r="AI316" s="404"/>
      <c r="AJ316" s="404"/>
      <c r="AK316" s="404"/>
      <c r="AL316" s="404"/>
      <c r="AM316" s="269"/>
      <c r="AN316" s="290"/>
      <c r="AO316" s="269"/>
      <c r="AP316" s="290"/>
      <c r="AQ316" s="269"/>
      <c r="AR316" s="290"/>
      <c r="AS316" s="269"/>
      <c r="AT316" s="267"/>
      <c r="AU316" s="267"/>
    </row>
    <row r="317" spans="1:47" s="77" customFormat="1" ht="21.75" customHeight="1" x14ac:dyDescent="0.25">
      <c r="A317" s="396"/>
      <c r="B317" s="397"/>
      <c r="C317" s="267"/>
      <c r="D317" s="398"/>
      <c r="E317" s="267"/>
      <c r="F317" s="290"/>
      <c r="G317" s="290"/>
      <c r="H317" s="399"/>
      <c r="I317" s="399"/>
      <c r="J317" s="398"/>
      <c r="K317" s="399"/>
      <c r="L317" s="399"/>
      <c r="M317" s="267"/>
      <c r="N317" s="400"/>
      <c r="O317" s="400"/>
      <c r="P317" s="401"/>
      <c r="Q317" s="401"/>
      <c r="R317" s="401"/>
      <c r="S317" s="401"/>
      <c r="T317" s="401"/>
      <c r="U317" s="401"/>
      <c r="V317" s="401"/>
      <c r="W317" s="401"/>
      <c r="X317" s="402"/>
      <c r="Y317" s="402"/>
      <c r="Z317" s="403"/>
      <c r="AA317" s="404"/>
      <c r="AB317" s="404"/>
      <c r="AC317" s="404"/>
      <c r="AD317" s="404"/>
      <c r="AE317" s="404"/>
      <c r="AF317" s="404"/>
      <c r="AG317" s="404"/>
      <c r="AH317" s="404"/>
      <c r="AI317" s="404"/>
      <c r="AJ317" s="404"/>
      <c r="AK317" s="404"/>
      <c r="AL317" s="404"/>
      <c r="AM317" s="269"/>
      <c r="AN317" s="290"/>
      <c r="AO317" s="269"/>
      <c r="AP317" s="290"/>
      <c r="AQ317" s="269"/>
      <c r="AR317" s="290"/>
      <c r="AS317" s="269"/>
      <c r="AT317" s="267"/>
      <c r="AU317" s="267"/>
    </row>
    <row r="318" spans="1:47" s="77" customFormat="1" ht="21.75" customHeight="1" x14ac:dyDescent="0.25">
      <c r="A318" s="396"/>
      <c r="B318" s="397"/>
      <c r="C318" s="267"/>
      <c r="D318" s="398"/>
      <c r="E318" s="267"/>
      <c r="F318" s="290"/>
      <c r="G318" s="290"/>
      <c r="H318" s="399"/>
      <c r="I318" s="399"/>
      <c r="J318" s="398"/>
      <c r="K318" s="399"/>
      <c r="L318" s="399"/>
      <c r="M318" s="267"/>
      <c r="N318" s="400"/>
      <c r="O318" s="400"/>
      <c r="P318" s="401"/>
      <c r="Q318" s="401"/>
      <c r="R318" s="401"/>
      <c r="S318" s="401"/>
      <c r="T318" s="401"/>
      <c r="U318" s="401"/>
      <c r="V318" s="401"/>
      <c r="W318" s="401"/>
      <c r="X318" s="402"/>
      <c r="Y318" s="402"/>
      <c r="Z318" s="403"/>
      <c r="AA318" s="404"/>
      <c r="AB318" s="404"/>
      <c r="AC318" s="404"/>
      <c r="AD318" s="404"/>
      <c r="AE318" s="404"/>
      <c r="AF318" s="404"/>
      <c r="AG318" s="404"/>
      <c r="AH318" s="404"/>
      <c r="AI318" s="404"/>
      <c r="AJ318" s="404"/>
      <c r="AK318" s="404"/>
      <c r="AL318" s="404"/>
      <c r="AM318" s="269"/>
      <c r="AN318" s="290"/>
      <c r="AO318" s="269"/>
      <c r="AP318" s="290"/>
      <c r="AQ318" s="269"/>
      <c r="AR318" s="290"/>
      <c r="AS318" s="269"/>
      <c r="AT318" s="267"/>
      <c r="AU318" s="267"/>
    </row>
    <row r="319" spans="1:47" s="77" customFormat="1" ht="21.75" customHeight="1" x14ac:dyDescent="0.25">
      <c r="A319" s="396"/>
      <c r="B319" s="397"/>
      <c r="C319" s="267"/>
      <c r="D319" s="398"/>
      <c r="E319" s="267"/>
      <c r="F319" s="290"/>
      <c r="G319" s="290"/>
      <c r="H319" s="399"/>
      <c r="I319" s="399"/>
      <c r="J319" s="398"/>
      <c r="K319" s="399"/>
      <c r="L319" s="399"/>
      <c r="M319" s="267"/>
      <c r="N319" s="400"/>
      <c r="O319" s="400"/>
      <c r="P319" s="401"/>
      <c r="Q319" s="401"/>
      <c r="R319" s="401"/>
      <c r="S319" s="401"/>
      <c r="T319" s="401"/>
      <c r="U319" s="401"/>
      <c r="V319" s="401"/>
      <c r="W319" s="401"/>
      <c r="X319" s="402"/>
      <c r="Y319" s="402"/>
      <c r="Z319" s="403"/>
      <c r="AA319" s="404"/>
      <c r="AB319" s="404"/>
      <c r="AC319" s="404"/>
      <c r="AD319" s="404"/>
      <c r="AE319" s="404"/>
      <c r="AF319" s="404"/>
      <c r="AG319" s="404"/>
      <c r="AH319" s="404"/>
      <c r="AI319" s="404"/>
      <c r="AJ319" s="404"/>
      <c r="AK319" s="404"/>
      <c r="AL319" s="404"/>
      <c r="AM319" s="269"/>
      <c r="AN319" s="290"/>
      <c r="AO319" s="269"/>
      <c r="AP319" s="290"/>
      <c r="AQ319" s="269"/>
      <c r="AR319" s="290"/>
      <c r="AS319" s="269"/>
      <c r="AT319" s="267"/>
      <c r="AU319" s="267"/>
    </row>
    <row r="320" spans="1:47" s="77" customFormat="1" ht="21.75" customHeight="1" x14ac:dyDescent="0.25">
      <c r="A320" s="396"/>
      <c r="B320" s="397"/>
      <c r="C320" s="267"/>
      <c r="D320" s="398"/>
      <c r="E320" s="267"/>
      <c r="F320" s="290"/>
      <c r="G320" s="290"/>
      <c r="H320" s="399"/>
      <c r="I320" s="399"/>
      <c r="J320" s="398"/>
      <c r="K320" s="399"/>
      <c r="L320" s="399"/>
      <c r="M320" s="267"/>
      <c r="N320" s="400"/>
      <c r="O320" s="400"/>
      <c r="P320" s="401"/>
      <c r="Q320" s="401"/>
      <c r="R320" s="401"/>
      <c r="S320" s="401"/>
      <c r="T320" s="401"/>
      <c r="U320" s="401"/>
      <c r="V320" s="401"/>
      <c r="W320" s="401"/>
      <c r="X320" s="402"/>
      <c r="Y320" s="402"/>
      <c r="Z320" s="403"/>
      <c r="AA320" s="404"/>
      <c r="AB320" s="404"/>
      <c r="AC320" s="404"/>
      <c r="AD320" s="404"/>
      <c r="AE320" s="404"/>
      <c r="AF320" s="404"/>
      <c r="AG320" s="404"/>
      <c r="AH320" s="404"/>
      <c r="AI320" s="404"/>
      <c r="AJ320" s="404"/>
      <c r="AK320" s="404"/>
      <c r="AL320" s="404"/>
      <c r="AM320" s="269"/>
      <c r="AN320" s="290"/>
      <c r="AO320" s="269"/>
      <c r="AP320" s="290"/>
      <c r="AQ320" s="269"/>
      <c r="AR320" s="290"/>
      <c r="AS320" s="269"/>
      <c r="AT320" s="267"/>
      <c r="AU320" s="267"/>
    </row>
    <row r="321" spans="1:47" s="77" customFormat="1" ht="21.75" customHeight="1" x14ac:dyDescent="0.25">
      <c r="A321" s="396"/>
      <c r="B321" s="397"/>
      <c r="C321" s="267"/>
      <c r="D321" s="398"/>
      <c r="E321" s="267"/>
      <c r="F321" s="290"/>
      <c r="G321" s="290"/>
      <c r="H321" s="399"/>
      <c r="I321" s="399"/>
      <c r="J321" s="398"/>
      <c r="K321" s="399"/>
      <c r="L321" s="399"/>
      <c r="M321" s="267"/>
      <c r="N321" s="400"/>
      <c r="O321" s="400"/>
      <c r="P321" s="401"/>
      <c r="Q321" s="401"/>
      <c r="R321" s="401"/>
      <c r="S321" s="401"/>
      <c r="T321" s="401"/>
      <c r="U321" s="401"/>
      <c r="V321" s="401"/>
      <c r="W321" s="401"/>
      <c r="X321" s="402"/>
      <c r="Y321" s="402"/>
      <c r="Z321" s="403"/>
      <c r="AA321" s="404"/>
      <c r="AB321" s="404"/>
      <c r="AC321" s="404"/>
      <c r="AD321" s="404"/>
      <c r="AE321" s="404"/>
      <c r="AF321" s="404"/>
      <c r="AG321" s="404"/>
      <c r="AH321" s="404"/>
      <c r="AI321" s="404"/>
      <c r="AJ321" s="404"/>
      <c r="AK321" s="404"/>
      <c r="AL321" s="404"/>
      <c r="AM321" s="269"/>
      <c r="AN321" s="290"/>
      <c r="AO321" s="269"/>
      <c r="AP321" s="290"/>
      <c r="AQ321" s="269"/>
      <c r="AR321" s="290"/>
      <c r="AS321" s="269"/>
      <c r="AT321" s="267"/>
      <c r="AU321" s="267"/>
    </row>
    <row r="322" spans="1:47" s="77" customFormat="1" ht="21.75" customHeight="1" x14ac:dyDescent="0.25">
      <c r="A322" s="396"/>
      <c r="B322" s="397"/>
      <c r="C322" s="267"/>
      <c r="D322" s="398"/>
      <c r="E322" s="267"/>
      <c r="F322" s="290"/>
      <c r="G322" s="290"/>
      <c r="H322" s="399"/>
      <c r="I322" s="399"/>
      <c r="J322" s="398"/>
      <c r="K322" s="399"/>
      <c r="L322" s="399"/>
      <c r="M322" s="267"/>
      <c r="N322" s="400"/>
      <c r="O322" s="400"/>
      <c r="P322" s="401"/>
      <c r="Q322" s="401"/>
      <c r="R322" s="401"/>
      <c r="S322" s="401"/>
      <c r="T322" s="401"/>
      <c r="U322" s="401"/>
      <c r="V322" s="401"/>
      <c r="W322" s="401"/>
      <c r="X322" s="402"/>
      <c r="Y322" s="402"/>
      <c r="Z322" s="403"/>
      <c r="AA322" s="404"/>
      <c r="AB322" s="404"/>
      <c r="AC322" s="404"/>
      <c r="AD322" s="404"/>
      <c r="AE322" s="404"/>
      <c r="AF322" s="404"/>
      <c r="AG322" s="404"/>
      <c r="AH322" s="404"/>
      <c r="AI322" s="404"/>
      <c r="AJ322" s="404"/>
      <c r="AK322" s="404"/>
      <c r="AL322" s="404"/>
      <c r="AM322" s="269"/>
      <c r="AN322" s="290"/>
      <c r="AO322" s="269"/>
      <c r="AP322" s="290"/>
      <c r="AQ322" s="269"/>
      <c r="AR322" s="290"/>
      <c r="AS322" s="269"/>
      <c r="AT322" s="267"/>
      <c r="AU322" s="267"/>
    </row>
    <row r="323" spans="1:47" s="77" customFormat="1" ht="21.75" customHeight="1" x14ac:dyDescent="0.25">
      <c r="A323" s="396"/>
      <c r="B323" s="397"/>
      <c r="C323" s="267"/>
      <c r="D323" s="398"/>
      <c r="E323" s="267"/>
      <c r="F323" s="290"/>
      <c r="G323" s="290"/>
      <c r="H323" s="399"/>
      <c r="I323" s="399"/>
      <c r="J323" s="398"/>
      <c r="K323" s="399"/>
      <c r="L323" s="399"/>
      <c r="M323" s="267"/>
      <c r="N323" s="400"/>
      <c r="O323" s="400"/>
      <c r="P323" s="401"/>
      <c r="Q323" s="401"/>
      <c r="R323" s="401"/>
      <c r="S323" s="401"/>
      <c r="T323" s="401"/>
      <c r="U323" s="401"/>
      <c r="V323" s="401"/>
      <c r="W323" s="401"/>
      <c r="X323" s="402"/>
      <c r="Y323" s="402"/>
      <c r="Z323" s="403"/>
      <c r="AA323" s="404"/>
      <c r="AB323" s="404"/>
      <c r="AC323" s="404"/>
      <c r="AD323" s="404"/>
      <c r="AE323" s="404"/>
      <c r="AF323" s="404"/>
      <c r="AG323" s="404"/>
      <c r="AH323" s="404"/>
      <c r="AI323" s="404"/>
      <c r="AJ323" s="404"/>
      <c r="AK323" s="404"/>
      <c r="AL323" s="404"/>
      <c r="AM323" s="269"/>
      <c r="AN323" s="290"/>
      <c r="AO323" s="269"/>
      <c r="AP323" s="290"/>
      <c r="AQ323" s="269"/>
      <c r="AR323" s="290"/>
      <c r="AS323" s="269"/>
      <c r="AT323" s="267"/>
      <c r="AU323" s="267"/>
    </row>
    <row r="324" spans="1:47" s="77" customFormat="1" ht="21.75" customHeight="1" x14ac:dyDescent="0.25">
      <c r="A324" s="396"/>
      <c r="B324" s="397"/>
      <c r="C324" s="267"/>
      <c r="D324" s="398"/>
      <c r="E324" s="267"/>
      <c r="F324" s="290"/>
      <c r="G324" s="290"/>
      <c r="H324" s="399"/>
      <c r="I324" s="399"/>
      <c r="J324" s="398"/>
      <c r="K324" s="399"/>
      <c r="L324" s="399"/>
      <c r="M324" s="267"/>
      <c r="N324" s="400"/>
      <c r="O324" s="400"/>
      <c r="P324" s="401"/>
      <c r="Q324" s="401"/>
      <c r="R324" s="401"/>
      <c r="S324" s="401"/>
      <c r="T324" s="401"/>
      <c r="U324" s="401"/>
      <c r="V324" s="401"/>
      <c r="W324" s="401"/>
      <c r="X324" s="402"/>
      <c r="Y324" s="402"/>
      <c r="Z324" s="403"/>
      <c r="AA324" s="404"/>
      <c r="AB324" s="404"/>
      <c r="AC324" s="404"/>
      <c r="AD324" s="404"/>
      <c r="AE324" s="404"/>
      <c r="AF324" s="404"/>
      <c r="AG324" s="404"/>
      <c r="AH324" s="404"/>
      <c r="AI324" s="404"/>
      <c r="AJ324" s="404"/>
      <c r="AK324" s="404"/>
      <c r="AL324" s="404"/>
      <c r="AM324" s="269"/>
      <c r="AN324" s="290"/>
      <c r="AO324" s="269"/>
      <c r="AP324" s="290"/>
      <c r="AQ324" s="269"/>
      <c r="AR324" s="290"/>
      <c r="AS324" s="269"/>
      <c r="AT324" s="267"/>
      <c r="AU324" s="267"/>
    </row>
    <row r="325" spans="1:47" s="77" customFormat="1" ht="21.75" customHeight="1" x14ac:dyDescent="0.25">
      <c r="A325" s="396"/>
      <c r="B325" s="397"/>
      <c r="C325" s="267"/>
      <c r="D325" s="398"/>
      <c r="E325" s="267"/>
      <c r="F325" s="290"/>
      <c r="G325" s="290"/>
      <c r="H325" s="399"/>
      <c r="I325" s="399"/>
      <c r="J325" s="398"/>
      <c r="K325" s="399"/>
      <c r="L325" s="399"/>
      <c r="M325" s="267"/>
      <c r="N325" s="400"/>
      <c r="O325" s="400"/>
      <c r="P325" s="401"/>
      <c r="Q325" s="401"/>
      <c r="R325" s="401"/>
      <c r="S325" s="401"/>
      <c r="T325" s="401"/>
      <c r="U325" s="401"/>
      <c r="V325" s="401"/>
      <c r="W325" s="401"/>
      <c r="X325" s="402"/>
      <c r="Y325" s="402"/>
      <c r="Z325" s="403"/>
      <c r="AA325" s="404"/>
      <c r="AB325" s="404"/>
      <c r="AC325" s="404"/>
      <c r="AD325" s="404"/>
      <c r="AE325" s="404"/>
      <c r="AF325" s="404"/>
      <c r="AG325" s="404"/>
      <c r="AH325" s="404"/>
      <c r="AI325" s="404"/>
      <c r="AJ325" s="404"/>
      <c r="AK325" s="404"/>
      <c r="AL325" s="404"/>
      <c r="AM325" s="269"/>
      <c r="AN325" s="290"/>
      <c r="AO325" s="269"/>
      <c r="AP325" s="290"/>
      <c r="AQ325" s="269"/>
      <c r="AR325" s="290"/>
      <c r="AS325" s="269"/>
      <c r="AT325" s="267"/>
      <c r="AU325" s="267"/>
    </row>
    <row r="326" spans="1:47" s="77" customFormat="1" ht="21.75" customHeight="1" x14ac:dyDescent="0.25">
      <c r="A326" s="396"/>
      <c r="B326" s="397"/>
      <c r="C326" s="267"/>
      <c r="D326" s="398"/>
      <c r="E326" s="267"/>
      <c r="F326" s="290"/>
      <c r="G326" s="290"/>
      <c r="H326" s="399"/>
      <c r="I326" s="399"/>
      <c r="J326" s="398"/>
      <c r="K326" s="399"/>
      <c r="L326" s="399"/>
      <c r="M326" s="267"/>
      <c r="N326" s="400"/>
      <c r="O326" s="400"/>
      <c r="P326" s="401"/>
      <c r="Q326" s="401"/>
      <c r="R326" s="401"/>
      <c r="S326" s="401"/>
      <c r="T326" s="401"/>
      <c r="U326" s="401"/>
      <c r="V326" s="401"/>
      <c r="W326" s="401"/>
      <c r="X326" s="402"/>
      <c r="Y326" s="402"/>
      <c r="Z326" s="403"/>
      <c r="AA326" s="404"/>
      <c r="AB326" s="404"/>
      <c r="AC326" s="404"/>
      <c r="AD326" s="404"/>
      <c r="AE326" s="404"/>
      <c r="AF326" s="404"/>
      <c r="AG326" s="404"/>
      <c r="AH326" s="404"/>
      <c r="AI326" s="404"/>
      <c r="AJ326" s="404"/>
      <c r="AK326" s="404"/>
      <c r="AL326" s="404"/>
      <c r="AM326" s="269"/>
      <c r="AN326" s="290"/>
      <c r="AO326" s="269"/>
      <c r="AP326" s="290"/>
      <c r="AQ326" s="269"/>
      <c r="AR326" s="290"/>
      <c r="AS326" s="269"/>
      <c r="AT326" s="267"/>
      <c r="AU326" s="267"/>
    </row>
    <row r="327" spans="1:47" s="77" customFormat="1" ht="21.75" customHeight="1" x14ac:dyDescent="0.25">
      <c r="A327" s="396"/>
      <c r="B327" s="397"/>
      <c r="C327" s="267"/>
      <c r="D327" s="398"/>
      <c r="E327" s="267"/>
      <c r="F327" s="290"/>
      <c r="G327" s="290"/>
      <c r="H327" s="399"/>
      <c r="I327" s="399"/>
      <c r="J327" s="398"/>
      <c r="K327" s="399"/>
      <c r="L327" s="399"/>
      <c r="M327" s="267"/>
      <c r="N327" s="400"/>
      <c r="O327" s="400"/>
      <c r="P327" s="401"/>
      <c r="Q327" s="401"/>
      <c r="R327" s="401"/>
      <c r="S327" s="401"/>
      <c r="T327" s="401"/>
      <c r="U327" s="401"/>
      <c r="V327" s="401"/>
      <c r="W327" s="401"/>
      <c r="X327" s="402"/>
      <c r="Y327" s="402"/>
      <c r="Z327" s="403"/>
      <c r="AA327" s="404"/>
      <c r="AB327" s="404"/>
      <c r="AC327" s="404"/>
      <c r="AD327" s="404"/>
      <c r="AE327" s="404"/>
      <c r="AF327" s="404"/>
      <c r="AG327" s="404"/>
      <c r="AH327" s="404"/>
      <c r="AI327" s="404"/>
      <c r="AJ327" s="404"/>
      <c r="AK327" s="404"/>
      <c r="AL327" s="404"/>
      <c r="AM327" s="269"/>
      <c r="AN327" s="290"/>
      <c r="AO327" s="269"/>
      <c r="AP327" s="290"/>
      <c r="AQ327" s="269"/>
      <c r="AR327" s="290"/>
      <c r="AS327" s="269"/>
      <c r="AT327" s="267"/>
      <c r="AU327" s="267"/>
    </row>
    <row r="328" spans="1:47" s="77" customFormat="1" ht="21.75" customHeight="1" x14ac:dyDescent="0.25">
      <c r="A328" s="396"/>
      <c r="B328" s="397"/>
      <c r="C328" s="267"/>
      <c r="D328" s="398"/>
      <c r="E328" s="267"/>
      <c r="F328" s="290"/>
      <c r="G328" s="290"/>
      <c r="H328" s="399"/>
      <c r="I328" s="399"/>
      <c r="J328" s="398"/>
      <c r="K328" s="399"/>
      <c r="L328" s="399"/>
      <c r="M328" s="267"/>
      <c r="N328" s="400"/>
      <c r="O328" s="400"/>
      <c r="P328" s="401"/>
      <c r="Q328" s="401"/>
      <c r="R328" s="401"/>
      <c r="S328" s="401"/>
      <c r="T328" s="401"/>
      <c r="U328" s="401"/>
      <c r="V328" s="401"/>
      <c r="W328" s="401"/>
      <c r="X328" s="402"/>
      <c r="Y328" s="402"/>
      <c r="Z328" s="403"/>
      <c r="AA328" s="404"/>
      <c r="AB328" s="404"/>
      <c r="AC328" s="404"/>
      <c r="AD328" s="404"/>
      <c r="AE328" s="404"/>
      <c r="AF328" s="404"/>
      <c r="AG328" s="404"/>
      <c r="AH328" s="404"/>
      <c r="AI328" s="404"/>
      <c r="AJ328" s="404"/>
      <c r="AK328" s="404"/>
      <c r="AL328" s="404"/>
      <c r="AM328" s="269"/>
      <c r="AN328" s="290"/>
      <c r="AO328" s="269"/>
      <c r="AP328" s="290"/>
      <c r="AQ328" s="269"/>
      <c r="AR328" s="290"/>
      <c r="AS328" s="269"/>
      <c r="AT328" s="267"/>
      <c r="AU328" s="267"/>
    </row>
    <row r="329" spans="1:47" s="77" customFormat="1" ht="21.75" customHeight="1" x14ac:dyDescent="0.25">
      <c r="A329" s="396"/>
      <c r="B329" s="397"/>
      <c r="C329" s="267"/>
      <c r="D329" s="398"/>
      <c r="E329" s="267"/>
      <c r="F329" s="290"/>
      <c r="G329" s="290"/>
      <c r="H329" s="399"/>
      <c r="I329" s="399"/>
      <c r="J329" s="398"/>
      <c r="K329" s="399"/>
      <c r="L329" s="399"/>
      <c r="M329" s="267"/>
      <c r="N329" s="400"/>
      <c r="O329" s="400"/>
      <c r="P329" s="401"/>
      <c r="Q329" s="401"/>
      <c r="R329" s="401"/>
      <c r="S329" s="401"/>
      <c r="T329" s="401"/>
      <c r="U329" s="401"/>
      <c r="V329" s="401"/>
      <c r="W329" s="401"/>
      <c r="X329" s="402"/>
      <c r="Y329" s="402"/>
      <c r="Z329" s="403"/>
      <c r="AA329" s="404"/>
      <c r="AB329" s="404"/>
      <c r="AC329" s="404"/>
      <c r="AD329" s="404"/>
      <c r="AE329" s="404"/>
      <c r="AF329" s="404"/>
      <c r="AG329" s="404"/>
      <c r="AH329" s="404"/>
      <c r="AI329" s="404"/>
      <c r="AJ329" s="404"/>
      <c r="AK329" s="404"/>
      <c r="AL329" s="404"/>
      <c r="AM329" s="269"/>
      <c r="AN329" s="290"/>
      <c r="AO329" s="269"/>
      <c r="AP329" s="290"/>
      <c r="AQ329" s="269"/>
      <c r="AR329" s="290"/>
      <c r="AS329" s="269"/>
      <c r="AT329" s="267"/>
      <c r="AU329" s="267"/>
    </row>
    <row r="330" spans="1:47" s="77" customFormat="1" ht="21.75" customHeight="1" x14ac:dyDescent="0.25">
      <c r="A330" s="396"/>
      <c r="B330" s="397"/>
      <c r="C330" s="267"/>
      <c r="D330" s="398"/>
      <c r="E330" s="267"/>
      <c r="F330" s="290"/>
      <c r="G330" s="290"/>
      <c r="H330" s="399"/>
      <c r="I330" s="399"/>
      <c r="J330" s="398"/>
      <c r="K330" s="399"/>
      <c r="L330" s="399"/>
      <c r="M330" s="267"/>
      <c r="N330" s="400"/>
      <c r="O330" s="400"/>
      <c r="P330" s="401"/>
      <c r="Q330" s="401"/>
      <c r="R330" s="401"/>
      <c r="S330" s="401"/>
      <c r="T330" s="401"/>
      <c r="U330" s="401"/>
      <c r="V330" s="401"/>
      <c r="W330" s="401"/>
      <c r="X330" s="402"/>
      <c r="Y330" s="402"/>
      <c r="Z330" s="403"/>
      <c r="AA330" s="404"/>
      <c r="AB330" s="404"/>
      <c r="AC330" s="404"/>
      <c r="AD330" s="404"/>
      <c r="AE330" s="404"/>
      <c r="AF330" s="404"/>
      <c r="AG330" s="404"/>
      <c r="AH330" s="404"/>
      <c r="AI330" s="404"/>
      <c r="AJ330" s="404"/>
      <c r="AK330" s="404"/>
      <c r="AL330" s="404"/>
      <c r="AM330" s="269"/>
      <c r="AN330" s="290"/>
      <c r="AO330" s="269"/>
      <c r="AP330" s="290"/>
      <c r="AQ330" s="269"/>
      <c r="AR330" s="290"/>
      <c r="AS330" s="269"/>
      <c r="AT330" s="267"/>
      <c r="AU330" s="267"/>
    </row>
    <row r="331" spans="1:47" s="77" customFormat="1" ht="21.75" customHeight="1" x14ac:dyDescent="0.25">
      <c r="A331" s="396"/>
      <c r="B331" s="397"/>
      <c r="C331" s="267"/>
      <c r="D331" s="398"/>
      <c r="E331" s="267"/>
      <c r="F331" s="290"/>
      <c r="G331" s="290"/>
      <c r="H331" s="399"/>
      <c r="I331" s="399"/>
      <c r="J331" s="398"/>
      <c r="K331" s="399"/>
      <c r="L331" s="399"/>
      <c r="M331" s="267"/>
      <c r="N331" s="400"/>
      <c r="O331" s="400"/>
      <c r="P331" s="401"/>
      <c r="Q331" s="401"/>
      <c r="R331" s="401"/>
      <c r="S331" s="401"/>
      <c r="T331" s="401"/>
      <c r="U331" s="401"/>
      <c r="V331" s="401"/>
      <c r="W331" s="401"/>
      <c r="X331" s="402"/>
      <c r="Y331" s="402"/>
      <c r="Z331" s="403"/>
      <c r="AA331" s="404"/>
      <c r="AB331" s="404"/>
      <c r="AC331" s="404"/>
      <c r="AD331" s="404"/>
      <c r="AE331" s="404"/>
      <c r="AF331" s="404"/>
      <c r="AG331" s="404"/>
      <c r="AH331" s="404"/>
      <c r="AI331" s="404"/>
      <c r="AJ331" s="404"/>
      <c r="AK331" s="404"/>
      <c r="AL331" s="404"/>
      <c r="AM331" s="269"/>
      <c r="AN331" s="290"/>
      <c r="AO331" s="269"/>
      <c r="AP331" s="290"/>
      <c r="AQ331" s="269"/>
      <c r="AR331" s="290"/>
      <c r="AS331" s="269"/>
      <c r="AT331" s="267"/>
      <c r="AU331" s="267"/>
    </row>
    <row r="332" spans="1:47" s="77" customFormat="1" ht="21.75" customHeight="1" x14ac:dyDescent="0.25">
      <c r="A332" s="396"/>
      <c r="B332" s="397"/>
      <c r="C332" s="267"/>
      <c r="D332" s="398"/>
      <c r="E332" s="267"/>
      <c r="F332" s="290"/>
      <c r="G332" s="290"/>
      <c r="H332" s="399"/>
      <c r="I332" s="399"/>
      <c r="J332" s="398"/>
      <c r="K332" s="399"/>
      <c r="L332" s="399"/>
      <c r="M332" s="267"/>
      <c r="N332" s="400"/>
      <c r="O332" s="400"/>
      <c r="P332" s="401"/>
      <c r="Q332" s="401"/>
      <c r="R332" s="401"/>
      <c r="S332" s="401"/>
      <c r="T332" s="401"/>
      <c r="U332" s="401"/>
      <c r="V332" s="401"/>
      <c r="W332" s="401"/>
      <c r="X332" s="402"/>
      <c r="Y332" s="402"/>
      <c r="Z332" s="403"/>
      <c r="AA332" s="404"/>
      <c r="AB332" s="404"/>
      <c r="AC332" s="404"/>
      <c r="AD332" s="404"/>
      <c r="AE332" s="404"/>
      <c r="AF332" s="404"/>
      <c r="AG332" s="404"/>
      <c r="AH332" s="404"/>
      <c r="AI332" s="404"/>
      <c r="AJ332" s="404"/>
      <c r="AK332" s="404"/>
      <c r="AL332" s="404"/>
      <c r="AM332" s="269"/>
      <c r="AN332" s="290"/>
      <c r="AO332" s="269"/>
      <c r="AP332" s="290"/>
      <c r="AQ332" s="269"/>
      <c r="AR332" s="290"/>
      <c r="AS332" s="269"/>
      <c r="AT332" s="267"/>
      <c r="AU332" s="267"/>
    </row>
    <row r="333" spans="1:47" s="77" customFormat="1" ht="21.75" customHeight="1" x14ac:dyDescent="0.25">
      <c r="A333" s="396"/>
      <c r="B333" s="397"/>
      <c r="C333" s="267"/>
      <c r="D333" s="398"/>
      <c r="E333" s="267"/>
      <c r="F333" s="290"/>
      <c r="G333" s="290"/>
      <c r="H333" s="399"/>
      <c r="I333" s="399"/>
      <c r="J333" s="398"/>
      <c r="K333" s="399"/>
      <c r="L333" s="399"/>
      <c r="M333" s="267"/>
      <c r="N333" s="400"/>
      <c r="O333" s="400"/>
      <c r="P333" s="401"/>
      <c r="Q333" s="401"/>
      <c r="R333" s="401"/>
      <c r="S333" s="401"/>
      <c r="T333" s="401"/>
      <c r="U333" s="401"/>
      <c r="V333" s="401"/>
      <c r="W333" s="401"/>
      <c r="X333" s="402"/>
      <c r="Y333" s="402"/>
      <c r="Z333" s="403"/>
      <c r="AA333" s="404"/>
      <c r="AB333" s="404"/>
      <c r="AC333" s="404"/>
      <c r="AD333" s="404"/>
      <c r="AE333" s="404"/>
      <c r="AF333" s="404"/>
      <c r="AG333" s="404"/>
      <c r="AH333" s="404"/>
      <c r="AI333" s="404"/>
      <c r="AJ333" s="404"/>
      <c r="AK333" s="404"/>
      <c r="AL333" s="404"/>
      <c r="AM333" s="269"/>
      <c r="AN333" s="290"/>
      <c r="AO333" s="269"/>
      <c r="AP333" s="290"/>
      <c r="AQ333" s="269"/>
      <c r="AR333" s="290"/>
      <c r="AS333" s="269"/>
      <c r="AT333" s="267"/>
      <c r="AU333" s="267"/>
    </row>
    <row r="334" spans="1:47" s="77" customFormat="1" ht="21.75" customHeight="1" x14ac:dyDescent="0.25">
      <c r="A334" s="396"/>
      <c r="B334" s="397"/>
      <c r="C334" s="267"/>
      <c r="D334" s="398"/>
      <c r="E334" s="267"/>
      <c r="F334" s="290"/>
      <c r="G334" s="290"/>
      <c r="H334" s="399"/>
      <c r="I334" s="399"/>
      <c r="J334" s="398"/>
      <c r="K334" s="399"/>
      <c r="L334" s="399"/>
      <c r="M334" s="267"/>
      <c r="N334" s="400"/>
      <c r="O334" s="400"/>
      <c r="P334" s="401"/>
      <c r="Q334" s="401"/>
      <c r="R334" s="401"/>
      <c r="S334" s="401"/>
      <c r="T334" s="401"/>
      <c r="U334" s="401"/>
      <c r="V334" s="401"/>
      <c r="W334" s="401"/>
      <c r="X334" s="402"/>
      <c r="Y334" s="402"/>
      <c r="Z334" s="403"/>
      <c r="AA334" s="404"/>
      <c r="AB334" s="404"/>
      <c r="AC334" s="404"/>
      <c r="AD334" s="404"/>
      <c r="AE334" s="404"/>
      <c r="AF334" s="404"/>
      <c r="AG334" s="404"/>
      <c r="AH334" s="404"/>
      <c r="AI334" s="404"/>
      <c r="AJ334" s="404"/>
      <c r="AK334" s="404"/>
      <c r="AL334" s="404"/>
      <c r="AM334" s="269"/>
      <c r="AN334" s="290"/>
      <c r="AO334" s="269"/>
      <c r="AP334" s="290"/>
      <c r="AQ334" s="269"/>
      <c r="AR334" s="290"/>
      <c r="AS334" s="269"/>
      <c r="AT334" s="267"/>
      <c r="AU334" s="267"/>
    </row>
    <row r="335" spans="1:47" s="77" customFormat="1" ht="21.75" customHeight="1" x14ac:dyDescent="0.25">
      <c r="A335" s="396"/>
      <c r="B335" s="397"/>
      <c r="C335" s="267"/>
      <c r="D335" s="398"/>
      <c r="E335" s="267"/>
      <c r="F335" s="290"/>
      <c r="G335" s="290"/>
      <c r="H335" s="399"/>
      <c r="I335" s="399"/>
      <c r="J335" s="398"/>
      <c r="K335" s="399"/>
      <c r="L335" s="399"/>
      <c r="M335" s="267"/>
      <c r="N335" s="400"/>
      <c r="O335" s="400"/>
      <c r="P335" s="401"/>
      <c r="Q335" s="401"/>
      <c r="R335" s="401"/>
      <c r="S335" s="401"/>
      <c r="T335" s="401"/>
      <c r="U335" s="401"/>
      <c r="V335" s="401"/>
      <c r="W335" s="401"/>
      <c r="X335" s="402"/>
      <c r="Y335" s="402"/>
      <c r="Z335" s="403"/>
      <c r="AA335" s="404"/>
      <c r="AB335" s="404"/>
      <c r="AC335" s="404"/>
      <c r="AD335" s="404"/>
      <c r="AE335" s="404"/>
      <c r="AF335" s="404"/>
      <c r="AG335" s="404"/>
      <c r="AH335" s="404"/>
      <c r="AI335" s="404"/>
      <c r="AJ335" s="404"/>
      <c r="AK335" s="404"/>
      <c r="AL335" s="404"/>
      <c r="AM335" s="269"/>
      <c r="AN335" s="290"/>
      <c r="AO335" s="269"/>
      <c r="AP335" s="290"/>
      <c r="AQ335" s="269"/>
      <c r="AR335" s="290"/>
      <c r="AS335" s="269"/>
      <c r="AT335" s="267"/>
      <c r="AU335" s="267"/>
    </row>
    <row r="336" spans="1:47" s="77" customFormat="1" ht="21.75" customHeight="1" x14ac:dyDescent="0.25">
      <c r="A336" s="396"/>
      <c r="B336" s="397"/>
      <c r="C336" s="267"/>
      <c r="D336" s="398"/>
      <c r="E336" s="267"/>
      <c r="F336" s="290"/>
      <c r="G336" s="290"/>
      <c r="H336" s="399"/>
      <c r="I336" s="399"/>
      <c r="J336" s="398"/>
      <c r="K336" s="399"/>
      <c r="L336" s="399"/>
      <c r="M336" s="267"/>
      <c r="N336" s="400"/>
      <c r="O336" s="400"/>
      <c r="P336" s="401"/>
      <c r="Q336" s="401"/>
      <c r="R336" s="401"/>
      <c r="S336" s="401"/>
      <c r="T336" s="401"/>
      <c r="U336" s="401"/>
      <c r="V336" s="401"/>
      <c r="W336" s="401"/>
      <c r="X336" s="402"/>
      <c r="Y336" s="402"/>
      <c r="Z336" s="403"/>
      <c r="AA336" s="404"/>
      <c r="AB336" s="404"/>
      <c r="AC336" s="404"/>
      <c r="AD336" s="404"/>
      <c r="AE336" s="404"/>
      <c r="AF336" s="404"/>
      <c r="AG336" s="404"/>
      <c r="AH336" s="404"/>
      <c r="AI336" s="404"/>
      <c r="AJ336" s="404"/>
      <c r="AK336" s="404"/>
      <c r="AL336" s="404"/>
      <c r="AM336" s="269"/>
      <c r="AN336" s="290"/>
      <c r="AO336" s="269"/>
      <c r="AP336" s="290"/>
      <c r="AQ336" s="269"/>
      <c r="AR336" s="290"/>
      <c r="AS336" s="269"/>
      <c r="AT336" s="267"/>
      <c r="AU336" s="267"/>
    </row>
    <row r="337" spans="1:47" s="77" customFormat="1" ht="21.75" customHeight="1" x14ac:dyDescent="0.25">
      <c r="A337" s="396"/>
      <c r="B337" s="397"/>
      <c r="C337" s="267"/>
      <c r="D337" s="398"/>
      <c r="E337" s="267"/>
      <c r="F337" s="290"/>
      <c r="G337" s="290"/>
      <c r="H337" s="399"/>
      <c r="I337" s="399"/>
      <c r="J337" s="398"/>
      <c r="K337" s="399"/>
      <c r="L337" s="399"/>
      <c r="M337" s="267"/>
      <c r="N337" s="400"/>
      <c r="O337" s="400"/>
      <c r="P337" s="401"/>
      <c r="Q337" s="401"/>
      <c r="R337" s="401"/>
      <c r="S337" s="401"/>
      <c r="T337" s="401"/>
      <c r="U337" s="401"/>
      <c r="V337" s="401"/>
      <c r="W337" s="401"/>
      <c r="X337" s="402"/>
      <c r="Y337" s="402"/>
      <c r="Z337" s="403"/>
      <c r="AA337" s="404"/>
      <c r="AB337" s="404"/>
      <c r="AC337" s="404"/>
      <c r="AD337" s="404"/>
      <c r="AE337" s="404"/>
      <c r="AF337" s="404"/>
      <c r="AG337" s="404"/>
      <c r="AH337" s="404"/>
      <c r="AI337" s="404"/>
      <c r="AJ337" s="404"/>
      <c r="AK337" s="404"/>
      <c r="AL337" s="404"/>
      <c r="AM337" s="269"/>
      <c r="AN337" s="290"/>
      <c r="AO337" s="269"/>
      <c r="AP337" s="290"/>
      <c r="AQ337" s="269"/>
      <c r="AR337" s="290"/>
      <c r="AS337" s="269"/>
      <c r="AT337" s="267"/>
      <c r="AU337" s="267"/>
    </row>
    <row r="338" spans="1:47" s="77" customFormat="1" ht="21.75" customHeight="1" x14ac:dyDescent="0.25">
      <c r="A338" s="396"/>
      <c r="B338" s="397"/>
      <c r="C338" s="267"/>
      <c r="D338" s="398"/>
      <c r="E338" s="267"/>
      <c r="F338" s="290"/>
      <c r="G338" s="290"/>
      <c r="H338" s="399"/>
      <c r="I338" s="399"/>
      <c r="J338" s="398"/>
      <c r="K338" s="399"/>
      <c r="L338" s="399"/>
      <c r="M338" s="267"/>
      <c r="N338" s="400"/>
      <c r="O338" s="400"/>
      <c r="P338" s="401"/>
      <c r="Q338" s="401"/>
      <c r="R338" s="401"/>
      <c r="S338" s="401"/>
      <c r="T338" s="401"/>
      <c r="U338" s="401"/>
      <c r="V338" s="401"/>
      <c r="W338" s="401"/>
      <c r="X338" s="402"/>
      <c r="Y338" s="402"/>
      <c r="Z338" s="403"/>
      <c r="AA338" s="404"/>
      <c r="AB338" s="404"/>
      <c r="AC338" s="404"/>
      <c r="AD338" s="404"/>
      <c r="AE338" s="404"/>
      <c r="AF338" s="404"/>
      <c r="AG338" s="404"/>
      <c r="AH338" s="404"/>
      <c r="AI338" s="404"/>
      <c r="AJ338" s="404"/>
      <c r="AK338" s="404"/>
      <c r="AL338" s="404"/>
      <c r="AM338" s="269"/>
      <c r="AN338" s="290"/>
      <c r="AO338" s="269"/>
      <c r="AP338" s="290"/>
      <c r="AQ338" s="269"/>
      <c r="AR338" s="290"/>
      <c r="AS338" s="269"/>
      <c r="AT338" s="267"/>
      <c r="AU338" s="267"/>
    </row>
    <row r="339" spans="1:47" s="77" customFormat="1" ht="21.75" customHeight="1" x14ac:dyDescent="0.25">
      <c r="A339" s="396"/>
      <c r="B339" s="397"/>
      <c r="C339" s="267"/>
      <c r="D339" s="398"/>
      <c r="E339" s="267"/>
      <c r="F339" s="290"/>
      <c r="G339" s="290"/>
      <c r="H339" s="399"/>
      <c r="I339" s="399"/>
      <c r="J339" s="398"/>
      <c r="K339" s="399"/>
      <c r="L339" s="399"/>
      <c r="M339" s="267"/>
      <c r="N339" s="400"/>
      <c r="O339" s="400"/>
      <c r="P339" s="401"/>
      <c r="Q339" s="401"/>
      <c r="R339" s="401"/>
      <c r="S339" s="401"/>
      <c r="T339" s="401"/>
      <c r="U339" s="401"/>
      <c r="V339" s="401"/>
      <c r="W339" s="401"/>
      <c r="X339" s="402"/>
      <c r="Y339" s="402"/>
      <c r="Z339" s="403"/>
      <c r="AA339" s="404"/>
      <c r="AB339" s="404"/>
      <c r="AC339" s="404"/>
      <c r="AD339" s="404"/>
      <c r="AE339" s="404"/>
      <c r="AF339" s="404"/>
      <c r="AG339" s="404"/>
      <c r="AH339" s="404"/>
      <c r="AI339" s="404"/>
      <c r="AJ339" s="404"/>
      <c r="AK339" s="404"/>
      <c r="AL339" s="404"/>
      <c r="AM339" s="269"/>
      <c r="AN339" s="290"/>
      <c r="AO339" s="269"/>
      <c r="AP339" s="290"/>
      <c r="AQ339" s="269"/>
      <c r="AR339" s="290"/>
      <c r="AS339" s="269"/>
      <c r="AT339" s="267"/>
      <c r="AU339" s="267"/>
    </row>
    <row r="340" spans="1:47" s="77" customFormat="1" ht="21.75" customHeight="1" x14ac:dyDescent="0.25">
      <c r="A340" s="396"/>
      <c r="B340" s="397"/>
      <c r="C340" s="267"/>
      <c r="D340" s="398"/>
      <c r="E340" s="267"/>
      <c r="F340" s="290"/>
      <c r="G340" s="290"/>
      <c r="H340" s="399"/>
      <c r="I340" s="399"/>
      <c r="J340" s="398"/>
      <c r="K340" s="399"/>
      <c r="L340" s="399"/>
      <c r="M340" s="267"/>
      <c r="N340" s="400"/>
      <c r="O340" s="400"/>
      <c r="P340" s="401"/>
      <c r="Q340" s="401"/>
      <c r="R340" s="401"/>
      <c r="S340" s="401"/>
      <c r="T340" s="401"/>
      <c r="U340" s="401"/>
      <c r="V340" s="401"/>
      <c r="W340" s="401"/>
      <c r="X340" s="402"/>
      <c r="Y340" s="402"/>
      <c r="Z340" s="403"/>
      <c r="AA340" s="404"/>
      <c r="AB340" s="404"/>
      <c r="AC340" s="404"/>
      <c r="AD340" s="404"/>
      <c r="AE340" s="404"/>
      <c r="AF340" s="404"/>
      <c r="AG340" s="404"/>
      <c r="AH340" s="404"/>
      <c r="AI340" s="404"/>
      <c r="AJ340" s="404"/>
      <c r="AK340" s="404"/>
      <c r="AL340" s="404"/>
      <c r="AM340" s="269"/>
      <c r="AN340" s="290"/>
      <c r="AO340" s="269"/>
      <c r="AP340" s="290"/>
      <c r="AQ340" s="269"/>
      <c r="AR340" s="290"/>
      <c r="AS340" s="269"/>
      <c r="AT340" s="267"/>
      <c r="AU340" s="267"/>
    </row>
    <row r="341" spans="1:47" s="77" customFormat="1" ht="21.75" customHeight="1" x14ac:dyDescent="0.25">
      <c r="A341" s="396"/>
      <c r="B341" s="397"/>
      <c r="C341" s="267"/>
      <c r="D341" s="398"/>
      <c r="E341" s="267"/>
      <c r="F341" s="290"/>
      <c r="G341" s="290"/>
      <c r="H341" s="399"/>
      <c r="I341" s="399"/>
      <c r="J341" s="398"/>
      <c r="K341" s="399"/>
      <c r="L341" s="399"/>
      <c r="M341" s="267"/>
      <c r="N341" s="400"/>
      <c r="O341" s="400"/>
      <c r="P341" s="401"/>
      <c r="Q341" s="401"/>
      <c r="R341" s="401"/>
      <c r="S341" s="401"/>
      <c r="T341" s="401"/>
      <c r="U341" s="401"/>
      <c r="V341" s="401"/>
      <c r="W341" s="401"/>
      <c r="X341" s="402"/>
      <c r="Y341" s="402"/>
      <c r="Z341" s="403"/>
      <c r="AA341" s="404"/>
      <c r="AB341" s="404"/>
      <c r="AC341" s="404"/>
      <c r="AD341" s="404"/>
      <c r="AE341" s="404"/>
      <c r="AF341" s="404"/>
      <c r="AG341" s="404"/>
      <c r="AH341" s="404"/>
      <c r="AI341" s="404"/>
      <c r="AJ341" s="404"/>
      <c r="AK341" s="404"/>
      <c r="AL341" s="404"/>
      <c r="AM341" s="269"/>
      <c r="AN341" s="290"/>
      <c r="AO341" s="269"/>
      <c r="AP341" s="290"/>
      <c r="AQ341" s="269"/>
      <c r="AR341" s="290"/>
      <c r="AS341" s="269"/>
      <c r="AT341" s="267"/>
      <c r="AU341" s="267"/>
    </row>
    <row r="342" spans="1:47" s="77" customFormat="1" ht="21.75" customHeight="1" x14ac:dyDescent="0.25">
      <c r="A342" s="396"/>
      <c r="B342" s="397"/>
      <c r="C342" s="267"/>
      <c r="D342" s="398"/>
      <c r="E342" s="267"/>
      <c r="F342" s="290"/>
      <c r="G342" s="290"/>
      <c r="H342" s="399"/>
      <c r="I342" s="399"/>
      <c r="J342" s="398"/>
      <c r="K342" s="399"/>
      <c r="L342" s="399"/>
      <c r="M342" s="267"/>
      <c r="N342" s="400"/>
      <c r="O342" s="400"/>
      <c r="P342" s="401"/>
      <c r="Q342" s="401"/>
      <c r="R342" s="401"/>
      <c r="S342" s="401"/>
      <c r="T342" s="401"/>
      <c r="U342" s="401"/>
      <c r="V342" s="401"/>
      <c r="W342" s="401"/>
      <c r="X342" s="402"/>
      <c r="Y342" s="402"/>
      <c r="Z342" s="403"/>
      <c r="AA342" s="404"/>
      <c r="AB342" s="404"/>
      <c r="AC342" s="404"/>
      <c r="AD342" s="404"/>
      <c r="AE342" s="404"/>
      <c r="AF342" s="404"/>
      <c r="AG342" s="404"/>
      <c r="AH342" s="404"/>
      <c r="AI342" s="404"/>
      <c r="AJ342" s="404"/>
      <c r="AK342" s="404"/>
      <c r="AL342" s="404"/>
      <c r="AM342" s="269"/>
      <c r="AN342" s="290"/>
      <c r="AO342" s="269"/>
      <c r="AP342" s="290"/>
      <c r="AQ342" s="269"/>
      <c r="AR342" s="290"/>
      <c r="AS342" s="269"/>
      <c r="AT342" s="267"/>
      <c r="AU342" s="267"/>
    </row>
    <row r="343" spans="1:47" s="77" customFormat="1" ht="21.75" customHeight="1" x14ac:dyDescent="0.25">
      <c r="A343" s="396"/>
      <c r="B343" s="397"/>
      <c r="C343" s="267"/>
      <c r="D343" s="398"/>
      <c r="E343" s="267"/>
      <c r="F343" s="290"/>
      <c r="G343" s="290"/>
      <c r="H343" s="399"/>
      <c r="I343" s="399"/>
      <c r="J343" s="398"/>
      <c r="K343" s="399"/>
      <c r="L343" s="399"/>
      <c r="M343" s="267"/>
      <c r="N343" s="400"/>
      <c r="O343" s="400"/>
      <c r="P343" s="401"/>
      <c r="Q343" s="401"/>
      <c r="R343" s="401"/>
      <c r="S343" s="401"/>
      <c r="T343" s="401"/>
      <c r="U343" s="401"/>
      <c r="V343" s="401"/>
      <c r="W343" s="401"/>
      <c r="X343" s="402"/>
      <c r="Y343" s="402"/>
      <c r="Z343" s="403"/>
      <c r="AA343" s="404"/>
      <c r="AB343" s="404"/>
      <c r="AC343" s="404"/>
      <c r="AD343" s="404"/>
      <c r="AE343" s="404"/>
      <c r="AF343" s="404"/>
      <c r="AG343" s="404"/>
      <c r="AH343" s="404"/>
      <c r="AI343" s="404"/>
      <c r="AJ343" s="404"/>
      <c r="AK343" s="404"/>
      <c r="AL343" s="404"/>
      <c r="AM343" s="269"/>
      <c r="AN343" s="290"/>
      <c r="AO343" s="269"/>
      <c r="AP343" s="290"/>
      <c r="AQ343" s="269"/>
      <c r="AR343" s="290"/>
      <c r="AS343" s="269"/>
      <c r="AT343" s="267"/>
      <c r="AU343" s="267"/>
    </row>
    <row r="344" spans="1:47" s="77" customFormat="1" ht="21.75" customHeight="1" x14ac:dyDescent="0.25">
      <c r="A344" s="396"/>
      <c r="B344" s="397"/>
      <c r="C344" s="267"/>
      <c r="D344" s="398"/>
      <c r="E344" s="267"/>
      <c r="F344" s="290"/>
      <c r="G344" s="290"/>
      <c r="H344" s="399"/>
      <c r="I344" s="399"/>
      <c r="J344" s="398"/>
      <c r="K344" s="399"/>
      <c r="L344" s="399"/>
      <c r="M344" s="267"/>
      <c r="N344" s="400"/>
      <c r="O344" s="400"/>
      <c r="P344" s="401"/>
      <c r="Q344" s="401"/>
      <c r="R344" s="401"/>
      <c r="S344" s="401"/>
      <c r="T344" s="401"/>
      <c r="U344" s="401"/>
      <c r="V344" s="401"/>
      <c r="W344" s="401"/>
      <c r="X344" s="402"/>
      <c r="Y344" s="402"/>
      <c r="Z344" s="403"/>
      <c r="AA344" s="404"/>
      <c r="AB344" s="404"/>
      <c r="AC344" s="404"/>
      <c r="AD344" s="404"/>
      <c r="AE344" s="404"/>
      <c r="AF344" s="404"/>
      <c r="AG344" s="404"/>
      <c r="AH344" s="404"/>
      <c r="AI344" s="404"/>
      <c r="AJ344" s="404"/>
      <c r="AK344" s="404"/>
      <c r="AL344" s="404"/>
      <c r="AM344" s="269"/>
      <c r="AN344" s="290"/>
      <c r="AO344" s="269"/>
      <c r="AP344" s="290"/>
      <c r="AQ344" s="269"/>
      <c r="AR344" s="290"/>
      <c r="AS344" s="269"/>
      <c r="AT344" s="267"/>
      <c r="AU344" s="267"/>
    </row>
    <row r="345" spans="1:47" s="77" customFormat="1" ht="21.75" customHeight="1" x14ac:dyDescent="0.25">
      <c r="A345" s="396"/>
      <c r="B345" s="397"/>
      <c r="C345" s="267"/>
      <c r="D345" s="398"/>
      <c r="E345" s="267"/>
      <c r="F345" s="290"/>
      <c r="G345" s="290"/>
      <c r="H345" s="399"/>
      <c r="I345" s="399"/>
      <c r="J345" s="398"/>
      <c r="K345" s="399"/>
      <c r="L345" s="399"/>
      <c r="M345" s="267"/>
      <c r="N345" s="400"/>
      <c r="O345" s="400"/>
      <c r="P345" s="401"/>
      <c r="Q345" s="401"/>
      <c r="R345" s="401"/>
      <c r="S345" s="401"/>
      <c r="T345" s="401"/>
      <c r="U345" s="401"/>
      <c r="V345" s="401"/>
      <c r="W345" s="401"/>
      <c r="X345" s="402"/>
      <c r="Y345" s="402"/>
      <c r="Z345" s="403"/>
      <c r="AA345" s="404"/>
      <c r="AB345" s="404"/>
      <c r="AC345" s="404"/>
      <c r="AD345" s="404"/>
      <c r="AE345" s="404"/>
      <c r="AF345" s="404"/>
      <c r="AG345" s="404"/>
      <c r="AH345" s="404"/>
      <c r="AI345" s="404"/>
      <c r="AJ345" s="404"/>
      <c r="AK345" s="404"/>
      <c r="AL345" s="404"/>
      <c r="AM345" s="269"/>
      <c r="AN345" s="290"/>
      <c r="AO345" s="269"/>
      <c r="AP345" s="290"/>
      <c r="AQ345" s="269"/>
      <c r="AR345" s="290"/>
      <c r="AS345" s="269"/>
      <c r="AT345" s="267"/>
      <c r="AU345" s="267"/>
    </row>
    <row r="346" spans="1:47" s="77" customFormat="1" ht="21.75" customHeight="1" x14ac:dyDescent="0.25">
      <c r="A346" s="396"/>
      <c r="B346" s="397"/>
      <c r="C346" s="267"/>
      <c r="D346" s="398"/>
      <c r="E346" s="267"/>
      <c r="F346" s="290"/>
      <c r="G346" s="290"/>
      <c r="H346" s="399"/>
      <c r="I346" s="399"/>
      <c r="J346" s="398"/>
      <c r="K346" s="399"/>
      <c r="L346" s="399"/>
      <c r="M346" s="267"/>
      <c r="N346" s="400"/>
      <c r="O346" s="400"/>
      <c r="P346" s="401"/>
      <c r="Q346" s="401"/>
      <c r="R346" s="401"/>
      <c r="S346" s="401"/>
      <c r="T346" s="401"/>
      <c r="U346" s="401"/>
      <c r="V346" s="401"/>
      <c r="W346" s="401"/>
      <c r="X346" s="402"/>
      <c r="Y346" s="402"/>
      <c r="Z346" s="403"/>
      <c r="AA346" s="404"/>
      <c r="AB346" s="404"/>
      <c r="AC346" s="404"/>
      <c r="AD346" s="404"/>
      <c r="AE346" s="404"/>
      <c r="AF346" s="404"/>
      <c r="AG346" s="404"/>
      <c r="AH346" s="404"/>
      <c r="AI346" s="404"/>
      <c r="AJ346" s="404"/>
      <c r="AK346" s="404"/>
      <c r="AL346" s="404"/>
      <c r="AM346" s="269"/>
      <c r="AN346" s="290"/>
      <c r="AO346" s="269"/>
      <c r="AP346" s="290"/>
      <c r="AQ346" s="269"/>
      <c r="AR346" s="290"/>
      <c r="AS346" s="269"/>
      <c r="AT346" s="267"/>
      <c r="AU346" s="267"/>
    </row>
    <row r="347" spans="1:47" s="77" customFormat="1" ht="21.75" customHeight="1" x14ac:dyDescent="0.25">
      <c r="A347" s="396"/>
      <c r="B347" s="397"/>
      <c r="C347" s="267"/>
      <c r="D347" s="398"/>
      <c r="E347" s="267"/>
      <c r="F347" s="290"/>
      <c r="G347" s="290"/>
      <c r="H347" s="399"/>
      <c r="I347" s="399"/>
      <c r="J347" s="398"/>
      <c r="K347" s="399"/>
      <c r="L347" s="399"/>
      <c r="M347" s="267"/>
      <c r="N347" s="400"/>
      <c r="O347" s="400"/>
      <c r="P347" s="401"/>
      <c r="Q347" s="401"/>
      <c r="R347" s="401"/>
      <c r="S347" s="401"/>
      <c r="T347" s="401"/>
      <c r="U347" s="401"/>
      <c r="V347" s="401"/>
      <c r="W347" s="401"/>
      <c r="X347" s="402"/>
      <c r="Y347" s="402"/>
      <c r="Z347" s="403"/>
      <c r="AA347" s="404"/>
      <c r="AB347" s="404"/>
      <c r="AC347" s="404"/>
      <c r="AD347" s="404"/>
      <c r="AE347" s="404"/>
      <c r="AF347" s="404"/>
      <c r="AG347" s="404"/>
      <c r="AH347" s="404"/>
      <c r="AI347" s="404"/>
      <c r="AJ347" s="404"/>
      <c r="AK347" s="404"/>
      <c r="AL347" s="404"/>
      <c r="AM347" s="269"/>
      <c r="AN347" s="290"/>
      <c r="AO347" s="269"/>
      <c r="AP347" s="290"/>
      <c r="AQ347" s="269"/>
      <c r="AR347" s="290"/>
      <c r="AS347" s="269"/>
      <c r="AT347" s="267"/>
      <c r="AU347" s="267"/>
    </row>
    <row r="348" spans="1:47" s="77" customFormat="1" ht="21.75" customHeight="1" x14ac:dyDescent="0.25">
      <c r="A348" s="396"/>
      <c r="B348" s="397"/>
      <c r="C348" s="267"/>
      <c r="D348" s="398"/>
      <c r="E348" s="267"/>
      <c r="F348" s="290"/>
      <c r="G348" s="290"/>
      <c r="H348" s="399"/>
      <c r="I348" s="399"/>
      <c r="J348" s="398"/>
      <c r="K348" s="399"/>
      <c r="L348" s="399"/>
      <c r="M348" s="267"/>
      <c r="N348" s="400"/>
      <c r="O348" s="400"/>
      <c r="P348" s="401"/>
      <c r="Q348" s="401"/>
      <c r="R348" s="401"/>
      <c r="S348" s="401"/>
      <c r="T348" s="401"/>
      <c r="U348" s="401"/>
      <c r="V348" s="401"/>
      <c r="W348" s="401"/>
      <c r="X348" s="402"/>
      <c r="Y348" s="402"/>
      <c r="Z348" s="403"/>
      <c r="AA348" s="404"/>
      <c r="AB348" s="404"/>
      <c r="AC348" s="404"/>
      <c r="AD348" s="404"/>
      <c r="AE348" s="404"/>
      <c r="AF348" s="404"/>
      <c r="AG348" s="404"/>
      <c r="AH348" s="404"/>
      <c r="AI348" s="404"/>
      <c r="AJ348" s="404"/>
      <c r="AK348" s="404"/>
      <c r="AL348" s="404"/>
      <c r="AM348" s="269"/>
      <c r="AN348" s="290"/>
      <c r="AO348" s="269"/>
      <c r="AP348" s="290"/>
      <c r="AQ348" s="269"/>
      <c r="AR348" s="290"/>
      <c r="AS348" s="269"/>
      <c r="AT348" s="267"/>
      <c r="AU348" s="267"/>
    </row>
    <row r="349" spans="1:47" s="77" customFormat="1" ht="21.75" customHeight="1" x14ac:dyDescent="0.25">
      <c r="A349" s="396"/>
      <c r="B349" s="397"/>
      <c r="C349" s="267"/>
      <c r="D349" s="398"/>
      <c r="E349" s="267"/>
      <c r="F349" s="290"/>
      <c r="G349" s="290"/>
      <c r="H349" s="399"/>
      <c r="I349" s="399"/>
      <c r="J349" s="398"/>
      <c r="K349" s="399"/>
      <c r="L349" s="399"/>
      <c r="M349" s="267"/>
      <c r="N349" s="400"/>
      <c r="O349" s="400"/>
      <c r="P349" s="401"/>
      <c r="Q349" s="401"/>
      <c r="R349" s="401"/>
      <c r="S349" s="401"/>
      <c r="T349" s="401"/>
      <c r="U349" s="401"/>
      <c r="V349" s="401"/>
      <c r="W349" s="401"/>
      <c r="X349" s="402"/>
      <c r="Y349" s="402"/>
      <c r="Z349" s="403"/>
      <c r="AA349" s="404"/>
      <c r="AB349" s="404"/>
      <c r="AC349" s="404"/>
      <c r="AD349" s="404"/>
      <c r="AE349" s="404"/>
      <c r="AF349" s="404"/>
      <c r="AG349" s="404"/>
      <c r="AH349" s="404"/>
      <c r="AI349" s="404"/>
      <c r="AJ349" s="404"/>
      <c r="AK349" s="404"/>
      <c r="AL349" s="404"/>
      <c r="AM349" s="269"/>
      <c r="AN349" s="290"/>
      <c r="AO349" s="269"/>
      <c r="AP349" s="290"/>
      <c r="AQ349" s="269"/>
      <c r="AR349" s="290"/>
      <c r="AS349" s="269"/>
      <c r="AT349" s="267"/>
      <c r="AU349" s="267"/>
    </row>
    <row r="350" spans="1:47" s="77" customFormat="1" ht="21.75" customHeight="1" x14ac:dyDescent="0.25">
      <c r="A350" s="396"/>
      <c r="B350" s="397"/>
      <c r="C350" s="267"/>
      <c r="D350" s="398"/>
      <c r="E350" s="267"/>
      <c r="F350" s="290"/>
      <c r="G350" s="290"/>
      <c r="H350" s="399"/>
      <c r="I350" s="399"/>
      <c r="J350" s="398"/>
      <c r="K350" s="399"/>
      <c r="L350" s="399"/>
      <c r="M350" s="267"/>
      <c r="N350" s="400"/>
      <c r="O350" s="400"/>
      <c r="P350" s="401"/>
      <c r="Q350" s="401"/>
      <c r="R350" s="401"/>
      <c r="S350" s="401"/>
      <c r="T350" s="401"/>
      <c r="U350" s="401"/>
      <c r="V350" s="401"/>
      <c r="W350" s="401"/>
      <c r="X350" s="402"/>
      <c r="Y350" s="402"/>
      <c r="Z350" s="403"/>
      <c r="AA350" s="404"/>
      <c r="AB350" s="404"/>
      <c r="AC350" s="404"/>
      <c r="AD350" s="404"/>
      <c r="AE350" s="404"/>
      <c r="AF350" s="404"/>
      <c r="AG350" s="404"/>
      <c r="AH350" s="404"/>
      <c r="AI350" s="404"/>
      <c r="AJ350" s="404"/>
      <c r="AK350" s="404"/>
      <c r="AL350" s="404"/>
      <c r="AM350" s="269"/>
      <c r="AN350" s="290"/>
      <c r="AO350" s="269"/>
      <c r="AP350" s="290"/>
      <c r="AQ350" s="269"/>
      <c r="AR350" s="290"/>
      <c r="AS350" s="269"/>
      <c r="AT350" s="267"/>
      <c r="AU350" s="267"/>
    </row>
    <row r="351" spans="1:47" s="77" customFormat="1" ht="21.75" customHeight="1" x14ac:dyDescent="0.25">
      <c r="A351" s="396"/>
      <c r="B351" s="397"/>
      <c r="C351" s="267"/>
      <c r="D351" s="398"/>
      <c r="E351" s="267"/>
      <c r="F351" s="290"/>
      <c r="G351" s="290"/>
      <c r="H351" s="399"/>
      <c r="I351" s="399"/>
      <c r="J351" s="398"/>
      <c r="K351" s="399"/>
      <c r="L351" s="399"/>
      <c r="M351" s="267"/>
      <c r="N351" s="400"/>
      <c r="O351" s="400"/>
      <c r="P351" s="401"/>
      <c r="Q351" s="401"/>
      <c r="R351" s="401"/>
      <c r="S351" s="401"/>
      <c r="T351" s="401"/>
      <c r="U351" s="401"/>
      <c r="V351" s="401"/>
      <c r="W351" s="401"/>
      <c r="X351" s="402"/>
      <c r="Y351" s="402"/>
      <c r="Z351" s="403"/>
      <c r="AA351" s="404"/>
      <c r="AB351" s="404"/>
      <c r="AC351" s="404"/>
      <c r="AD351" s="404"/>
      <c r="AE351" s="404"/>
      <c r="AF351" s="404"/>
      <c r="AG351" s="404"/>
      <c r="AH351" s="404"/>
      <c r="AI351" s="404"/>
      <c r="AJ351" s="404"/>
      <c r="AK351" s="404"/>
      <c r="AL351" s="404"/>
      <c r="AM351" s="269"/>
      <c r="AN351" s="290"/>
      <c r="AO351" s="269"/>
      <c r="AP351" s="290"/>
      <c r="AQ351" s="269"/>
      <c r="AR351" s="290"/>
      <c r="AS351" s="269"/>
      <c r="AT351" s="267"/>
      <c r="AU351" s="267"/>
    </row>
    <row r="352" spans="1:47" s="77" customFormat="1" ht="21.75" customHeight="1" x14ac:dyDescent="0.25">
      <c r="A352" s="396"/>
      <c r="B352" s="397"/>
      <c r="C352" s="267"/>
      <c r="D352" s="398"/>
      <c r="E352" s="267"/>
      <c r="F352" s="290"/>
      <c r="G352" s="290"/>
      <c r="H352" s="399"/>
      <c r="I352" s="399"/>
      <c r="J352" s="398"/>
      <c r="K352" s="399"/>
      <c r="L352" s="399"/>
      <c r="M352" s="267"/>
      <c r="N352" s="400"/>
      <c r="O352" s="400"/>
      <c r="P352" s="401"/>
      <c r="Q352" s="401"/>
      <c r="R352" s="401"/>
      <c r="S352" s="401"/>
      <c r="T352" s="401"/>
      <c r="U352" s="401"/>
      <c r="V352" s="401"/>
      <c r="W352" s="401"/>
      <c r="X352" s="402"/>
      <c r="Y352" s="402"/>
      <c r="Z352" s="403"/>
      <c r="AA352" s="404"/>
      <c r="AB352" s="404"/>
      <c r="AC352" s="404"/>
      <c r="AD352" s="404"/>
      <c r="AE352" s="404"/>
      <c r="AF352" s="404"/>
      <c r="AG352" s="404"/>
      <c r="AH352" s="404"/>
      <c r="AI352" s="404"/>
      <c r="AJ352" s="404"/>
      <c r="AK352" s="404"/>
      <c r="AL352" s="404"/>
      <c r="AM352" s="269"/>
      <c r="AN352" s="290"/>
      <c r="AO352" s="269"/>
      <c r="AP352" s="290"/>
      <c r="AQ352" s="269"/>
      <c r="AR352" s="290"/>
      <c r="AS352" s="269"/>
      <c r="AT352" s="267"/>
      <c r="AU352" s="267"/>
    </row>
    <row r="353" spans="1:47" s="77" customFormat="1" ht="21.75" customHeight="1" x14ac:dyDescent="0.25">
      <c r="A353" s="396"/>
      <c r="B353" s="397"/>
      <c r="C353" s="267"/>
      <c r="D353" s="398"/>
      <c r="E353" s="267"/>
      <c r="F353" s="290"/>
      <c r="G353" s="290"/>
      <c r="H353" s="399"/>
      <c r="I353" s="399"/>
      <c r="J353" s="398"/>
      <c r="K353" s="399"/>
      <c r="L353" s="399"/>
      <c r="M353" s="267"/>
      <c r="N353" s="400"/>
      <c r="O353" s="400"/>
      <c r="P353" s="401"/>
      <c r="Q353" s="401"/>
      <c r="R353" s="401"/>
      <c r="S353" s="401"/>
      <c r="T353" s="401"/>
      <c r="U353" s="401"/>
      <c r="V353" s="401"/>
      <c r="W353" s="401"/>
      <c r="X353" s="402"/>
      <c r="Y353" s="402"/>
      <c r="Z353" s="403"/>
      <c r="AA353" s="404"/>
      <c r="AB353" s="404"/>
      <c r="AC353" s="404"/>
      <c r="AD353" s="404"/>
      <c r="AE353" s="404"/>
      <c r="AF353" s="404"/>
      <c r="AG353" s="404"/>
      <c r="AH353" s="404"/>
      <c r="AI353" s="404"/>
      <c r="AJ353" s="404"/>
      <c r="AK353" s="404"/>
      <c r="AL353" s="404"/>
      <c r="AM353" s="269"/>
      <c r="AN353" s="290"/>
      <c r="AO353" s="269"/>
      <c r="AP353" s="290"/>
      <c r="AQ353" s="269"/>
      <c r="AR353" s="290"/>
      <c r="AS353" s="269"/>
      <c r="AT353" s="267"/>
      <c r="AU353" s="267"/>
    </row>
    <row r="354" spans="1:47" s="77" customFormat="1" ht="21.75" customHeight="1" x14ac:dyDescent="0.25">
      <c r="A354" s="396"/>
      <c r="B354" s="397"/>
      <c r="C354" s="267"/>
      <c r="D354" s="398"/>
      <c r="E354" s="267"/>
      <c r="F354" s="290"/>
      <c r="G354" s="290"/>
      <c r="H354" s="399"/>
      <c r="I354" s="399"/>
      <c r="J354" s="398"/>
      <c r="K354" s="399"/>
      <c r="L354" s="399"/>
      <c r="M354" s="267"/>
      <c r="N354" s="400"/>
      <c r="O354" s="400"/>
      <c r="P354" s="401"/>
      <c r="Q354" s="401"/>
      <c r="R354" s="401"/>
      <c r="S354" s="401"/>
      <c r="T354" s="401"/>
      <c r="U354" s="401"/>
      <c r="V354" s="401"/>
      <c r="W354" s="401"/>
      <c r="X354" s="402"/>
      <c r="Y354" s="402"/>
      <c r="Z354" s="403"/>
      <c r="AA354" s="404"/>
      <c r="AB354" s="404"/>
      <c r="AC354" s="404"/>
      <c r="AD354" s="404"/>
      <c r="AE354" s="404"/>
      <c r="AF354" s="404"/>
      <c r="AG354" s="404"/>
      <c r="AH354" s="404"/>
      <c r="AI354" s="404"/>
      <c r="AJ354" s="404"/>
      <c r="AK354" s="404"/>
      <c r="AL354" s="404"/>
      <c r="AM354" s="269"/>
      <c r="AN354" s="290"/>
      <c r="AO354" s="269"/>
      <c r="AP354" s="290"/>
      <c r="AQ354" s="269"/>
      <c r="AR354" s="290"/>
      <c r="AS354" s="269"/>
      <c r="AT354" s="267"/>
      <c r="AU354" s="267"/>
    </row>
    <row r="355" spans="1:47" s="77" customFormat="1" ht="21.75" customHeight="1" x14ac:dyDescent="0.25">
      <c r="A355" s="396"/>
      <c r="B355" s="397"/>
      <c r="C355" s="267"/>
      <c r="D355" s="398"/>
      <c r="E355" s="267"/>
      <c r="F355" s="290"/>
      <c r="G355" s="290"/>
      <c r="H355" s="399"/>
      <c r="I355" s="399"/>
      <c r="J355" s="398"/>
      <c r="K355" s="399"/>
      <c r="L355" s="399"/>
      <c r="M355" s="267"/>
      <c r="N355" s="400"/>
      <c r="O355" s="400"/>
      <c r="P355" s="401"/>
      <c r="Q355" s="401"/>
      <c r="R355" s="401"/>
      <c r="S355" s="401"/>
      <c r="T355" s="401"/>
      <c r="U355" s="401"/>
      <c r="V355" s="401"/>
      <c r="W355" s="401"/>
      <c r="X355" s="402"/>
      <c r="Y355" s="402"/>
      <c r="Z355" s="403"/>
      <c r="AA355" s="404"/>
      <c r="AB355" s="404"/>
      <c r="AC355" s="404"/>
      <c r="AD355" s="404"/>
      <c r="AE355" s="404"/>
      <c r="AF355" s="404"/>
      <c r="AG355" s="404"/>
      <c r="AH355" s="404"/>
      <c r="AI355" s="404"/>
      <c r="AJ355" s="404"/>
      <c r="AK355" s="404"/>
      <c r="AL355" s="404"/>
      <c r="AM355" s="269"/>
      <c r="AN355" s="290"/>
      <c r="AO355" s="269"/>
      <c r="AP355" s="290"/>
      <c r="AQ355" s="269"/>
      <c r="AR355" s="290"/>
      <c r="AS355" s="269"/>
      <c r="AT355" s="267"/>
      <c r="AU355" s="267"/>
    </row>
    <row r="356" spans="1:47" s="77" customFormat="1" ht="21.75" customHeight="1" x14ac:dyDescent="0.25">
      <c r="A356" s="396"/>
      <c r="B356" s="397"/>
      <c r="C356" s="267"/>
      <c r="D356" s="398"/>
      <c r="E356" s="267"/>
      <c r="F356" s="290"/>
      <c r="G356" s="290"/>
      <c r="H356" s="399"/>
      <c r="I356" s="399"/>
      <c r="J356" s="398"/>
      <c r="K356" s="399"/>
      <c r="L356" s="399"/>
      <c r="M356" s="267"/>
      <c r="N356" s="400"/>
      <c r="O356" s="400"/>
      <c r="P356" s="401"/>
      <c r="Q356" s="401"/>
      <c r="R356" s="401"/>
      <c r="S356" s="401"/>
      <c r="T356" s="401"/>
      <c r="U356" s="401"/>
      <c r="V356" s="401"/>
      <c r="W356" s="401"/>
      <c r="X356" s="402"/>
      <c r="Y356" s="402"/>
      <c r="Z356" s="403"/>
      <c r="AA356" s="404"/>
      <c r="AB356" s="404"/>
      <c r="AC356" s="404"/>
      <c r="AD356" s="404"/>
      <c r="AE356" s="404"/>
      <c r="AF356" s="404"/>
      <c r="AG356" s="404"/>
      <c r="AH356" s="404"/>
      <c r="AI356" s="404"/>
      <c r="AJ356" s="404"/>
      <c r="AK356" s="404"/>
      <c r="AL356" s="404"/>
      <c r="AM356" s="269"/>
      <c r="AN356" s="290"/>
      <c r="AO356" s="269"/>
      <c r="AP356" s="290"/>
      <c r="AQ356" s="269"/>
      <c r="AR356" s="290"/>
      <c r="AS356" s="269"/>
      <c r="AT356" s="267"/>
      <c r="AU356" s="267"/>
    </row>
    <row r="357" spans="1:47" s="77" customFormat="1" ht="21.75" customHeight="1" x14ac:dyDescent="0.25">
      <c r="A357" s="396"/>
      <c r="B357" s="397"/>
      <c r="C357" s="267"/>
      <c r="D357" s="398"/>
      <c r="E357" s="267"/>
      <c r="F357" s="290"/>
      <c r="G357" s="290"/>
      <c r="H357" s="399"/>
      <c r="I357" s="399"/>
      <c r="J357" s="398"/>
      <c r="K357" s="399"/>
      <c r="L357" s="399"/>
      <c r="M357" s="267"/>
      <c r="N357" s="400"/>
      <c r="O357" s="400"/>
      <c r="P357" s="401"/>
      <c r="Q357" s="401"/>
      <c r="R357" s="401"/>
      <c r="S357" s="401"/>
      <c r="T357" s="401"/>
      <c r="U357" s="401"/>
      <c r="V357" s="401"/>
      <c r="W357" s="401"/>
      <c r="X357" s="402"/>
      <c r="Y357" s="402"/>
      <c r="Z357" s="403"/>
      <c r="AA357" s="404"/>
      <c r="AB357" s="404"/>
      <c r="AC357" s="404"/>
      <c r="AD357" s="404"/>
      <c r="AE357" s="404"/>
      <c r="AF357" s="404"/>
      <c r="AG357" s="404"/>
      <c r="AH357" s="404"/>
      <c r="AI357" s="404"/>
      <c r="AJ357" s="404"/>
      <c r="AK357" s="404"/>
      <c r="AL357" s="404"/>
      <c r="AM357" s="269"/>
      <c r="AN357" s="290"/>
      <c r="AO357" s="269"/>
      <c r="AP357" s="290"/>
      <c r="AQ357" s="269"/>
      <c r="AR357" s="290"/>
      <c r="AS357" s="269"/>
      <c r="AT357" s="267"/>
      <c r="AU357" s="267"/>
    </row>
    <row r="358" spans="1:47" s="77" customFormat="1" ht="21.75" customHeight="1" x14ac:dyDescent="0.25">
      <c r="A358" s="396"/>
      <c r="B358" s="397"/>
      <c r="C358" s="267"/>
      <c r="D358" s="398"/>
      <c r="E358" s="267"/>
      <c r="F358" s="290"/>
      <c r="G358" s="290"/>
      <c r="H358" s="399"/>
      <c r="I358" s="399"/>
      <c r="J358" s="398"/>
      <c r="K358" s="399"/>
      <c r="L358" s="399"/>
      <c r="M358" s="267"/>
      <c r="N358" s="400"/>
      <c r="O358" s="400"/>
      <c r="P358" s="401"/>
      <c r="Q358" s="401"/>
      <c r="R358" s="401"/>
      <c r="S358" s="401"/>
      <c r="T358" s="401"/>
      <c r="U358" s="401"/>
      <c r="V358" s="401"/>
      <c r="W358" s="401"/>
      <c r="X358" s="402"/>
      <c r="Y358" s="402"/>
      <c r="Z358" s="403"/>
      <c r="AA358" s="404"/>
      <c r="AB358" s="404"/>
      <c r="AC358" s="404"/>
      <c r="AD358" s="404"/>
      <c r="AE358" s="404"/>
      <c r="AF358" s="404"/>
      <c r="AG358" s="404"/>
      <c r="AH358" s="404"/>
      <c r="AI358" s="404"/>
      <c r="AJ358" s="404"/>
      <c r="AK358" s="404"/>
      <c r="AL358" s="404"/>
      <c r="AM358" s="269"/>
      <c r="AN358" s="290"/>
      <c r="AO358" s="269"/>
      <c r="AP358" s="290"/>
      <c r="AQ358" s="269"/>
      <c r="AR358" s="290"/>
      <c r="AS358" s="269"/>
      <c r="AT358" s="267"/>
      <c r="AU358" s="267"/>
    </row>
    <row r="359" spans="1:47" s="77" customFormat="1" ht="21.75" customHeight="1" x14ac:dyDescent="0.25">
      <c r="A359" s="396"/>
      <c r="B359" s="397"/>
      <c r="C359" s="267"/>
      <c r="D359" s="398"/>
      <c r="E359" s="267"/>
      <c r="F359" s="290"/>
      <c r="G359" s="290"/>
      <c r="H359" s="399"/>
      <c r="I359" s="399"/>
      <c r="J359" s="398"/>
      <c r="K359" s="399"/>
      <c r="L359" s="399"/>
      <c r="M359" s="267"/>
      <c r="N359" s="400"/>
      <c r="O359" s="400"/>
      <c r="P359" s="401"/>
      <c r="Q359" s="401"/>
      <c r="R359" s="401"/>
      <c r="S359" s="401"/>
      <c r="T359" s="401"/>
      <c r="U359" s="401"/>
      <c r="V359" s="401"/>
      <c r="W359" s="401"/>
      <c r="X359" s="402"/>
      <c r="Y359" s="402"/>
      <c r="Z359" s="403"/>
      <c r="AA359" s="404"/>
      <c r="AB359" s="404"/>
      <c r="AC359" s="404"/>
      <c r="AD359" s="404"/>
      <c r="AE359" s="404"/>
      <c r="AF359" s="404"/>
      <c r="AG359" s="404"/>
      <c r="AH359" s="404"/>
      <c r="AI359" s="404"/>
      <c r="AJ359" s="404"/>
      <c r="AK359" s="404"/>
      <c r="AL359" s="404"/>
      <c r="AM359" s="269"/>
      <c r="AN359" s="290"/>
      <c r="AO359" s="269"/>
      <c r="AP359" s="290"/>
      <c r="AQ359" s="269"/>
      <c r="AR359" s="290"/>
      <c r="AS359" s="269"/>
      <c r="AT359" s="267"/>
      <c r="AU359" s="267"/>
    </row>
    <row r="360" spans="1:47" s="77" customFormat="1" ht="21.75" customHeight="1" x14ac:dyDescent="0.25">
      <c r="A360" s="396"/>
      <c r="B360" s="397"/>
      <c r="C360" s="267"/>
      <c r="D360" s="398"/>
      <c r="E360" s="267"/>
      <c r="F360" s="290"/>
      <c r="G360" s="290"/>
      <c r="H360" s="399"/>
      <c r="I360" s="399"/>
      <c r="J360" s="398"/>
      <c r="K360" s="399"/>
      <c r="L360" s="399"/>
      <c r="M360" s="267"/>
      <c r="N360" s="400"/>
      <c r="O360" s="400"/>
      <c r="P360" s="401"/>
      <c r="Q360" s="401"/>
      <c r="R360" s="401"/>
      <c r="S360" s="401"/>
      <c r="T360" s="401"/>
      <c r="U360" s="401"/>
      <c r="V360" s="401"/>
      <c r="W360" s="401"/>
      <c r="X360" s="402"/>
      <c r="Y360" s="402"/>
      <c r="Z360" s="403"/>
      <c r="AA360" s="404"/>
      <c r="AB360" s="404"/>
      <c r="AC360" s="404"/>
      <c r="AD360" s="404"/>
      <c r="AE360" s="404"/>
      <c r="AF360" s="404"/>
      <c r="AG360" s="404"/>
      <c r="AH360" s="404"/>
      <c r="AI360" s="404"/>
      <c r="AJ360" s="404"/>
      <c r="AK360" s="404"/>
      <c r="AL360" s="404"/>
      <c r="AM360" s="269"/>
      <c r="AN360" s="290"/>
      <c r="AO360" s="269"/>
      <c r="AP360" s="290"/>
      <c r="AQ360" s="269"/>
      <c r="AR360" s="290"/>
      <c r="AS360" s="269"/>
      <c r="AT360" s="267"/>
      <c r="AU360" s="267"/>
    </row>
    <row r="361" spans="1:47" s="77" customFormat="1" ht="21.75" customHeight="1" x14ac:dyDescent="0.25">
      <c r="A361" s="405"/>
      <c r="B361" s="397"/>
      <c r="C361" s="267"/>
      <c r="D361" s="398"/>
      <c r="E361" s="267"/>
      <c r="F361" s="290"/>
      <c r="G361" s="290"/>
      <c r="H361" s="399"/>
      <c r="I361" s="399"/>
      <c r="J361" s="398"/>
      <c r="K361" s="399"/>
      <c r="L361" s="399"/>
      <c r="M361" s="267"/>
      <c r="N361" s="400"/>
      <c r="O361" s="400"/>
      <c r="P361" s="401"/>
      <c r="Q361" s="401"/>
      <c r="R361" s="401"/>
      <c r="S361" s="401"/>
      <c r="T361" s="401"/>
      <c r="U361" s="401"/>
      <c r="V361" s="401"/>
      <c r="W361" s="401"/>
      <c r="X361" s="402"/>
      <c r="Y361" s="402"/>
      <c r="Z361" s="403"/>
      <c r="AA361" s="404"/>
      <c r="AB361" s="404"/>
      <c r="AC361" s="404"/>
      <c r="AD361" s="404"/>
      <c r="AE361" s="404"/>
      <c r="AF361" s="404"/>
      <c r="AG361" s="404"/>
      <c r="AH361" s="404"/>
      <c r="AI361" s="404"/>
      <c r="AJ361" s="404"/>
      <c r="AK361" s="404"/>
      <c r="AL361" s="404"/>
      <c r="AM361" s="269"/>
      <c r="AN361" s="290"/>
      <c r="AO361" s="269"/>
      <c r="AP361" s="290"/>
      <c r="AQ361" s="269"/>
      <c r="AR361" s="290"/>
      <c r="AS361" s="269"/>
      <c r="AT361" s="267"/>
      <c r="AU361" s="267"/>
    </row>
    <row r="362" spans="1:47" s="77" customFormat="1" ht="21.75" customHeight="1" x14ac:dyDescent="0.25">
      <c r="A362" s="405"/>
      <c r="B362" s="397"/>
      <c r="C362" s="267"/>
      <c r="D362" s="398"/>
      <c r="E362" s="267"/>
      <c r="F362" s="290"/>
      <c r="G362" s="290"/>
      <c r="H362" s="399"/>
      <c r="I362" s="399"/>
      <c r="J362" s="398"/>
      <c r="K362" s="399"/>
      <c r="L362" s="399"/>
      <c r="M362" s="267"/>
      <c r="N362" s="400"/>
      <c r="O362" s="400"/>
      <c r="P362" s="401"/>
      <c r="Q362" s="401"/>
      <c r="R362" s="401"/>
      <c r="S362" s="401"/>
      <c r="T362" s="401"/>
      <c r="U362" s="401"/>
      <c r="V362" s="401"/>
      <c r="W362" s="401"/>
      <c r="X362" s="402"/>
      <c r="Y362" s="402"/>
      <c r="Z362" s="403"/>
      <c r="AA362" s="404"/>
      <c r="AB362" s="404"/>
      <c r="AC362" s="404"/>
      <c r="AD362" s="404"/>
      <c r="AE362" s="404"/>
      <c r="AF362" s="404"/>
      <c r="AG362" s="404"/>
      <c r="AH362" s="404"/>
      <c r="AI362" s="404"/>
      <c r="AJ362" s="404"/>
      <c r="AK362" s="404"/>
      <c r="AL362" s="404"/>
      <c r="AM362" s="269"/>
      <c r="AN362" s="290"/>
      <c r="AO362" s="269"/>
      <c r="AP362" s="290"/>
      <c r="AQ362" s="269"/>
      <c r="AR362" s="290"/>
      <c r="AS362" s="269"/>
      <c r="AT362" s="267"/>
      <c r="AU362" s="267"/>
    </row>
    <row r="363" spans="1:47" s="77" customFormat="1" ht="21.75" customHeight="1" x14ac:dyDescent="0.25">
      <c r="A363" s="405"/>
      <c r="B363" s="397"/>
      <c r="C363" s="267"/>
      <c r="D363" s="398"/>
      <c r="E363" s="267"/>
      <c r="F363" s="290"/>
      <c r="G363" s="290"/>
      <c r="H363" s="399"/>
      <c r="I363" s="399"/>
      <c r="J363" s="398"/>
      <c r="K363" s="399"/>
      <c r="L363" s="399"/>
      <c r="M363" s="267"/>
      <c r="N363" s="400"/>
      <c r="O363" s="400"/>
      <c r="P363" s="401"/>
      <c r="Q363" s="401"/>
      <c r="R363" s="401"/>
      <c r="S363" s="401"/>
      <c r="T363" s="401"/>
      <c r="U363" s="401"/>
      <c r="V363" s="401"/>
      <c r="W363" s="401"/>
      <c r="X363" s="402"/>
      <c r="Y363" s="402"/>
      <c r="Z363" s="403"/>
      <c r="AA363" s="404"/>
      <c r="AB363" s="404"/>
      <c r="AC363" s="404"/>
      <c r="AD363" s="404"/>
      <c r="AE363" s="404"/>
      <c r="AF363" s="404"/>
      <c r="AG363" s="404"/>
      <c r="AH363" s="404"/>
      <c r="AI363" s="404"/>
      <c r="AJ363" s="404"/>
      <c r="AK363" s="404"/>
      <c r="AL363" s="404"/>
      <c r="AM363" s="269"/>
      <c r="AN363" s="290"/>
      <c r="AO363" s="269"/>
      <c r="AP363" s="290"/>
      <c r="AQ363" s="269"/>
      <c r="AR363" s="290"/>
      <c r="AS363" s="269"/>
      <c r="AT363" s="267"/>
      <c r="AU363" s="267"/>
    </row>
    <row r="364" spans="1:47" s="249" customFormat="1" x14ac:dyDescent="0.3">
      <c r="D364" s="406"/>
      <c r="E364" s="268"/>
      <c r="F364" s="291"/>
      <c r="G364" s="291"/>
      <c r="H364" s="407"/>
      <c r="I364" s="407"/>
      <c r="J364" s="406"/>
      <c r="K364" s="407"/>
      <c r="L364" s="407"/>
      <c r="M364" s="408"/>
      <c r="N364" s="409"/>
      <c r="O364" s="409"/>
      <c r="P364" s="410"/>
      <c r="Q364" s="410"/>
      <c r="R364" s="410"/>
      <c r="S364" s="410"/>
      <c r="T364" s="410"/>
      <c r="U364" s="410"/>
      <c r="V364" s="410"/>
      <c r="W364" s="410"/>
      <c r="X364" s="409"/>
      <c r="Y364" s="409"/>
      <c r="Z364" s="411"/>
      <c r="AA364" s="412"/>
      <c r="AB364" s="412"/>
      <c r="AC364" s="412"/>
      <c r="AD364" s="412"/>
      <c r="AE364" s="412"/>
      <c r="AF364" s="412"/>
      <c r="AG364" s="412"/>
      <c r="AH364" s="412"/>
      <c r="AI364" s="412"/>
      <c r="AJ364" s="412"/>
      <c r="AK364" s="412"/>
      <c r="AL364" s="412"/>
      <c r="AM364" s="283"/>
      <c r="AN364" s="291"/>
      <c r="AO364" s="283"/>
      <c r="AP364" s="291"/>
      <c r="AQ364" s="283"/>
      <c r="AR364" s="291"/>
      <c r="AS364" s="283"/>
      <c r="AT364" s="268"/>
      <c r="AU364" s="268"/>
    </row>
    <row r="365" spans="1:47" s="249" customFormat="1" x14ac:dyDescent="0.3">
      <c r="D365" s="406"/>
      <c r="E365" s="268"/>
      <c r="F365" s="291"/>
      <c r="G365" s="291"/>
      <c r="H365" s="407"/>
      <c r="I365" s="407"/>
      <c r="J365" s="406"/>
      <c r="K365" s="407"/>
      <c r="L365" s="407"/>
      <c r="M365" s="408"/>
      <c r="N365" s="409"/>
      <c r="O365" s="409"/>
      <c r="P365" s="410"/>
      <c r="Q365" s="410"/>
      <c r="R365" s="410"/>
      <c r="S365" s="410"/>
      <c r="T365" s="410"/>
      <c r="U365" s="410"/>
      <c r="V365" s="410"/>
      <c r="W365" s="410"/>
      <c r="X365" s="409"/>
      <c r="Y365" s="409"/>
      <c r="Z365" s="411"/>
      <c r="AA365" s="412"/>
      <c r="AB365" s="412"/>
      <c r="AC365" s="412"/>
      <c r="AD365" s="412"/>
      <c r="AE365" s="412"/>
      <c r="AF365" s="412"/>
      <c r="AG365" s="412"/>
      <c r="AH365" s="412"/>
      <c r="AI365" s="412"/>
      <c r="AJ365" s="412"/>
      <c r="AK365" s="412"/>
      <c r="AL365" s="412"/>
      <c r="AM365" s="283"/>
      <c r="AN365" s="291"/>
      <c r="AO365" s="283"/>
      <c r="AP365" s="291"/>
      <c r="AQ365" s="283"/>
      <c r="AR365" s="291"/>
      <c r="AS365" s="283"/>
      <c r="AT365" s="268"/>
      <c r="AU365" s="268"/>
    </row>
    <row r="366" spans="1:47" s="249" customFormat="1" x14ac:dyDescent="0.3">
      <c r="D366" s="406"/>
      <c r="E366" s="268"/>
      <c r="F366" s="291"/>
      <c r="G366" s="291"/>
      <c r="H366" s="407"/>
      <c r="I366" s="407"/>
      <c r="J366" s="406"/>
      <c r="K366" s="407"/>
      <c r="L366" s="407"/>
      <c r="M366" s="408"/>
      <c r="N366" s="409"/>
      <c r="O366" s="409"/>
      <c r="P366" s="410"/>
      <c r="Q366" s="410"/>
      <c r="R366" s="410"/>
      <c r="S366" s="410"/>
      <c r="T366" s="410"/>
      <c r="U366" s="410"/>
      <c r="V366" s="410"/>
      <c r="W366" s="410"/>
      <c r="X366" s="409"/>
      <c r="Y366" s="409"/>
      <c r="Z366" s="411"/>
      <c r="AA366" s="412"/>
      <c r="AB366" s="412"/>
      <c r="AC366" s="412"/>
      <c r="AD366" s="412"/>
      <c r="AE366" s="412"/>
      <c r="AF366" s="412"/>
      <c r="AG366" s="412"/>
      <c r="AH366" s="412"/>
      <c r="AI366" s="412"/>
      <c r="AJ366" s="412"/>
      <c r="AK366" s="412"/>
      <c r="AL366" s="412"/>
      <c r="AM366" s="283"/>
      <c r="AN366" s="291"/>
      <c r="AO366" s="283"/>
      <c r="AP366" s="291"/>
      <c r="AQ366" s="283"/>
      <c r="AR366" s="291"/>
      <c r="AS366" s="283"/>
      <c r="AT366" s="268"/>
      <c r="AU366" s="268"/>
    </row>
    <row r="367" spans="1:47" s="249" customFormat="1" x14ac:dyDescent="0.3">
      <c r="D367" s="406"/>
      <c r="E367" s="268"/>
      <c r="F367" s="291"/>
      <c r="G367" s="291"/>
      <c r="H367" s="407"/>
      <c r="I367" s="407"/>
      <c r="J367" s="406"/>
      <c r="K367" s="407"/>
      <c r="L367" s="407"/>
      <c r="M367" s="408"/>
      <c r="N367" s="409"/>
      <c r="O367" s="409"/>
      <c r="P367" s="410"/>
      <c r="Q367" s="410"/>
      <c r="R367" s="410"/>
      <c r="S367" s="410"/>
      <c r="T367" s="410"/>
      <c r="U367" s="410"/>
      <c r="V367" s="410"/>
      <c r="W367" s="410"/>
      <c r="X367" s="409"/>
      <c r="Y367" s="409"/>
      <c r="Z367" s="411"/>
      <c r="AA367" s="412"/>
      <c r="AB367" s="412"/>
      <c r="AC367" s="412"/>
      <c r="AD367" s="412"/>
      <c r="AE367" s="412"/>
      <c r="AF367" s="412"/>
      <c r="AG367" s="412"/>
      <c r="AH367" s="412"/>
      <c r="AI367" s="412"/>
      <c r="AJ367" s="412"/>
      <c r="AK367" s="412"/>
      <c r="AL367" s="412"/>
      <c r="AM367" s="283"/>
      <c r="AN367" s="291"/>
      <c r="AO367" s="283"/>
      <c r="AP367" s="291"/>
      <c r="AQ367" s="283"/>
      <c r="AR367" s="291"/>
      <c r="AS367" s="283"/>
      <c r="AT367" s="268"/>
      <c r="AU367" s="268"/>
    </row>
    <row r="368" spans="1:47" s="249" customFormat="1" x14ac:dyDescent="0.3">
      <c r="D368" s="406"/>
      <c r="E368" s="268"/>
      <c r="F368" s="291"/>
      <c r="G368" s="291"/>
      <c r="H368" s="407"/>
      <c r="I368" s="407"/>
      <c r="J368" s="406"/>
      <c r="K368" s="407"/>
      <c r="L368" s="407"/>
      <c r="M368" s="408"/>
      <c r="N368" s="409"/>
      <c r="O368" s="409"/>
      <c r="P368" s="410"/>
      <c r="Q368" s="410"/>
      <c r="R368" s="410"/>
      <c r="S368" s="410"/>
      <c r="T368" s="410"/>
      <c r="U368" s="410"/>
      <c r="V368" s="410"/>
      <c r="W368" s="410"/>
      <c r="X368" s="409"/>
      <c r="Y368" s="409"/>
      <c r="Z368" s="411"/>
      <c r="AA368" s="412"/>
      <c r="AB368" s="412"/>
      <c r="AC368" s="412"/>
      <c r="AD368" s="412"/>
      <c r="AE368" s="412"/>
      <c r="AF368" s="412"/>
      <c r="AG368" s="412"/>
      <c r="AH368" s="412"/>
      <c r="AI368" s="412"/>
      <c r="AJ368" s="412"/>
      <c r="AK368" s="412"/>
      <c r="AL368" s="412"/>
      <c r="AM368" s="283"/>
      <c r="AN368" s="291"/>
      <c r="AO368" s="283"/>
      <c r="AP368" s="291"/>
      <c r="AQ368" s="283"/>
      <c r="AR368" s="291"/>
      <c r="AS368" s="283"/>
      <c r="AT368" s="268"/>
      <c r="AU368" s="268"/>
    </row>
    <row r="369" spans="4:47" s="249" customFormat="1" x14ac:dyDescent="0.3">
      <c r="D369" s="406"/>
      <c r="E369" s="268"/>
      <c r="F369" s="291"/>
      <c r="G369" s="291"/>
      <c r="H369" s="407"/>
      <c r="I369" s="407"/>
      <c r="J369" s="406"/>
      <c r="K369" s="407"/>
      <c r="L369" s="407"/>
      <c r="M369" s="408"/>
      <c r="N369" s="409"/>
      <c r="O369" s="409"/>
      <c r="P369" s="410"/>
      <c r="Q369" s="410"/>
      <c r="R369" s="410"/>
      <c r="S369" s="410"/>
      <c r="T369" s="410"/>
      <c r="U369" s="410"/>
      <c r="V369" s="410"/>
      <c r="W369" s="410"/>
      <c r="X369" s="409"/>
      <c r="Y369" s="409"/>
      <c r="Z369" s="411"/>
      <c r="AA369" s="412"/>
      <c r="AB369" s="412"/>
      <c r="AC369" s="412"/>
      <c r="AD369" s="412"/>
      <c r="AE369" s="412"/>
      <c r="AF369" s="412"/>
      <c r="AG369" s="412"/>
      <c r="AH369" s="412"/>
      <c r="AI369" s="412"/>
      <c r="AJ369" s="412"/>
      <c r="AK369" s="412"/>
      <c r="AL369" s="412"/>
      <c r="AM369" s="283"/>
      <c r="AN369" s="291"/>
      <c r="AO369" s="283"/>
      <c r="AP369" s="291"/>
      <c r="AQ369" s="283"/>
      <c r="AR369" s="291"/>
      <c r="AS369" s="283"/>
      <c r="AT369" s="268"/>
      <c r="AU369" s="268"/>
    </row>
    <row r="370" spans="4:47" s="249" customFormat="1" x14ac:dyDescent="0.3">
      <c r="D370" s="406"/>
      <c r="E370" s="268"/>
      <c r="F370" s="291"/>
      <c r="G370" s="291"/>
      <c r="H370" s="407"/>
      <c r="I370" s="407"/>
      <c r="J370" s="406"/>
      <c r="K370" s="407"/>
      <c r="L370" s="407"/>
      <c r="M370" s="408"/>
      <c r="N370" s="409"/>
      <c r="O370" s="409"/>
      <c r="P370" s="410"/>
      <c r="Q370" s="410"/>
      <c r="R370" s="410"/>
      <c r="S370" s="410"/>
      <c r="T370" s="410"/>
      <c r="U370" s="410"/>
      <c r="V370" s="410"/>
      <c r="W370" s="410"/>
      <c r="X370" s="409"/>
      <c r="Y370" s="409"/>
      <c r="Z370" s="411"/>
      <c r="AA370" s="412"/>
      <c r="AB370" s="412"/>
      <c r="AC370" s="412"/>
      <c r="AD370" s="412"/>
      <c r="AE370" s="412"/>
      <c r="AF370" s="412"/>
      <c r="AG370" s="412"/>
      <c r="AH370" s="412"/>
      <c r="AI370" s="412"/>
      <c r="AJ370" s="412"/>
      <c r="AK370" s="412"/>
      <c r="AL370" s="412"/>
      <c r="AM370" s="283"/>
      <c r="AN370" s="291"/>
      <c r="AO370" s="283"/>
      <c r="AP370" s="291"/>
      <c r="AQ370" s="283"/>
      <c r="AR370" s="291"/>
      <c r="AS370" s="283"/>
      <c r="AT370" s="268"/>
      <c r="AU370" s="268"/>
    </row>
    <row r="371" spans="4:47" s="249" customFormat="1" x14ac:dyDescent="0.3">
      <c r="D371" s="406"/>
      <c r="E371" s="268"/>
      <c r="F371" s="291"/>
      <c r="G371" s="291"/>
      <c r="H371" s="407"/>
      <c r="I371" s="407"/>
      <c r="J371" s="406"/>
      <c r="K371" s="407"/>
      <c r="L371" s="407"/>
      <c r="M371" s="408"/>
      <c r="N371" s="409"/>
      <c r="O371" s="409"/>
      <c r="P371" s="410"/>
      <c r="Q371" s="410"/>
      <c r="R371" s="410"/>
      <c r="S371" s="410"/>
      <c r="T371" s="410"/>
      <c r="U371" s="410"/>
      <c r="V371" s="410"/>
      <c r="W371" s="410"/>
      <c r="X371" s="409"/>
      <c r="Y371" s="409"/>
      <c r="Z371" s="411"/>
      <c r="AA371" s="412"/>
      <c r="AB371" s="412"/>
      <c r="AC371" s="412"/>
      <c r="AD371" s="412"/>
      <c r="AE371" s="412"/>
      <c r="AF371" s="412"/>
      <c r="AG371" s="412"/>
      <c r="AH371" s="412"/>
      <c r="AI371" s="412"/>
      <c r="AJ371" s="412"/>
      <c r="AK371" s="412"/>
      <c r="AL371" s="412"/>
      <c r="AM371" s="283"/>
      <c r="AN371" s="291"/>
      <c r="AO371" s="283"/>
      <c r="AP371" s="291"/>
      <c r="AQ371" s="283"/>
      <c r="AR371" s="291"/>
      <c r="AS371" s="283"/>
      <c r="AT371" s="268"/>
      <c r="AU371" s="268"/>
    </row>
    <row r="372" spans="4:47" s="249" customFormat="1" x14ac:dyDescent="0.3">
      <c r="D372" s="406"/>
      <c r="E372" s="268"/>
      <c r="F372" s="291"/>
      <c r="G372" s="291"/>
      <c r="H372" s="407"/>
      <c r="I372" s="407"/>
      <c r="J372" s="406"/>
      <c r="K372" s="407"/>
      <c r="L372" s="407"/>
      <c r="M372" s="408"/>
      <c r="N372" s="409"/>
      <c r="O372" s="409"/>
      <c r="P372" s="410"/>
      <c r="Q372" s="410"/>
      <c r="R372" s="410"/>
      <c r="S372" s="410"/>
      <c r="T372" s="410"/>
      <c r="U372" s="410"/>
      <c r="V372" s="410"/>
      <c r="W372" s="410"/>
      <c r="X372" s="409"/>
      <c r="Y372" s="409"/>
      <c r="Z372" s="411"/>
      <c r="AA372" s="412"/>
      <c r="AB372" s="412"/>
      <c r="AC372" s="412"/>
      <c r="AD372" s="412"/>
      <c r="AE372" s="412"/>
      <c r="AF372" s="412"/>
      <c r="AG372" s="412"/>
      <c r="AH372" s="412"/>
      <c r="AI372" s="412"/>
      <c r="AJ372" s="412"/>
      <c r="AK372" s="412"/>
      <c r="AL372" s="412"/>
      <c r="AM372" s="283"/>
      <c r="AN372" s="291"/>
      <c r="AO372" s="283"/>
      <c r="AP372" s="291"/>
      <c r="AQ372" s="283"/>
      <c r="AR372" s="291"/>
      <c r="AS372" s="283"/>
      <c r="AT372" s="268"/>
      <c r="AU372" s="268"/>
    </row>
    <row r="373" spans="4:47" s="249" customFormat="1" x14ac:dyDescent="0.3">
      <c r="D373" s="406"/>
      <c r="E373" s="268"/>
      <c r="F373" s="291"/>
      <c r="G373" s="291"/>
      <c r="H373" s="407"/>
      <c r="I373" s="407"/>
      <c r="J373" s="406"/>
      <c r="K373" s="407"/>
      <c r="L373" s="407"/>
      <c r="M373" s="408"/>
      <c r="N373" s="409"/>
      <c r="O373" s="409"/>
      <c r="P373" s="410"/>
      <c r="Q373" s="410"/>
      <c r="R373" s="410"/>
      <c r="S373" s="410"/>
      <c r="T373" s="410"/>
      <c r="U373" s="410"/>
      <c r="V373" s="410"/>
      <c r="W373" s="410"/>
      <c r="X373" s="409"/>
      <c r="Y373" s="409"/>
      <c r="Z373" s="411"/>
      <c r="AA373" s="412"/>
      <c r="AB373" s="412"/>
      <c r="AC373" s="412"/>
      <c r="AD373" s="412"/>
      <c r="AE373" s="412"/>
      <c r="AF373" s="412"/>
      <c r="AG373" s="412"/>
      <c r="AH373" s="412"/>
      <c r="AI373" s="412"/>
      <c r="AJ373" s="412"/>
      <c r="AK373" s="412"/>
      <c r="AL373" s="412"/>
      <c r="AM373" s="283"/>
      <c r="AN373" s="291"/>
      <c r="AO373" s="283"/>
      <c r="AP373" s="291"/>
      <c r="AQ373" s="283"/>
      <c r="AR373" s="291"/>
      <c r="AS373" s="283"/>
      <c r="AT373" s="268"/>
      <c r="AU373" s="268"/>
    </row>
    <row r="374" spans="4:47" s="249" customFormat="1" x14ac:dyDescent="0.3">
      <c r="D374" s="406"/>
      <c r="E374" s="268"/>
      <c r="F374" s="291"/>
      <c r="G374" s="291"/>
      <c r="H374" s="407"/>
      <c r="I374" s="407"/>
      <c r="J374" s="406"/>
      <c r="K374" s="407"/>
      <c r="L374" s="407"/>
      <c r="M374" s="408"/>
      <c r="N374" s="409"/>
      <c r="O374" s="409"/>
      <c r="P374" s="410"/>
      <c r="Q374" s="410"/>
      <c r="R374" s="410"/>
      <c r="S374" s="410"/>
      <c r="T374" s="410"/>
      <c r="U374" s="410"/>
      <c r="V374" s="410"/>
      <c r="W374" s="410"/>
      <c r="X374" s="409"/>
      <c r="Y374" s="409"/>
      <c r="Z374" s="411"/>
      <c r="AA374" s="412"/>
      <c r="AB374" s="412"/>
      <c r="AC374" s="412"/>
      <c r="AD374" s="412"/>
      <c r="AE374" s="412"/>
      <c r="AF374" s="412"/>
      <c r="AG374" s="412"/>
      <c r="AH374" s="412"/>
      <c r="AI374" s="412"/>
      <c r="AJ374" s="412"/>
      <c r="AK374" s="412"/>
      <c r="AL374" s="412"/>
      <c r="AM374" s="283"/>
      <c r="AN374" s="291"/>
      <c r="AO374" s="283"/>
      <c r="AP374" s="291"/>
      <c r="AQ374" s="283"/>
      <c r="AR374" s="291"/>
      <c r="AS374" s="283"/>
      <c r="AT374" s="268"/>
      <c r="AU374" s="268"/>
    </row>
    <row r="375" spans="4:47" s="249" customFormat="1" x14ac:dyDescent="0.3">
      <c r="D375" s="406"/>
      <c r="E375" s="268"/>
      <c r="F375" s="291"/>
      <c r="G375" s="291"/>
      <c r="H375" s="407"/>
      <c r="I375" s="407"/>
      <c r="J375" s="406"/>
      <c r="K375" s="407"/>
      <c r="L375" s="407"/>
      <c r="M375" s="408"/>
      <c r="N375" s="409"/>
      <c r="O375" s="409"/>
      <c r="P375" s="410"/>
      <c r="Q375" s="410"/>
      <c r="R375" s="410"/>
      <c r="S375" s="410"/>
      <c r="T375" s="410"/>
      <c r="U375" s="410"/>
      <c r="V375" s="410"/>
      <c r="W375" s="410"/>
      <c r="X375" s="409"/>
      <c r="Y375" s="409"/>
      <c r="Z375" s="411"/>
      <c r="AA375" s="412"/>
      <c r="AB375" s="412"/>
      <c r="AC375" s="412"/>
      <c r="AD375" s="412"/>
      <c r="AE375" s="412"/>
      <c r="AF375" s="412"/>
      <c r="AG375" s="412"/>
      <c r="AH375" s="412"/>
      <c r="AI375" s="412"/>
      <c r="AJ375" s="412"/>
      <c r="AK375" s="412"/>
      <c r="AL375" s="412"/>
      <c r="AM375" s="283"/>
      <c r="AN375" s="291"/>
      <c r="AO375" s="283"/>
      <c r="AP375" s="291"/>
      <c r="AQ375" s="283"/>
      <c r="AR375" s="291"/>
      <c r="AS375" s="283"/>
      <c r="AT375" s="268"/>
      <c r="AU375" s="268"/>
    </row>
    <row r="376" spans="4:47" s="249" customFormat="1" x14ac:dyDescent="0.3">
      <c r="D376" s="406"/>
      <c r="E376" s="268"/>
      <c r="F376" s="291"/>
      <c r="G376" s="291"/>
      <c r="H376" s="407"/>
      <c r="I376" s="407"/>
      <c r="J376" s="406"/>
      <c r="K376" s="407"/>
      <c r="L376" s="407"/>
      <c r="M376" s="408"/>
      <c r="N376" s="409"/>
      <c r="O376" s="409"/>
      <c r="P376" s="410"/>
      <c r="Q376" s="410"/>
      <c r="R376" s="410"/>
      <c r="S376" s="410"/>
      <c r="T376" s="410"/>
      <c r="U376" s="410"/>
      <c r="V376" s="410"/>
      <c r="W376" s="410"/>
      <c r="X376" s="409"/>
      <c r="Y376" s="409"/>
      <c r="Z376" s="411"/>
      <c r="AA376" s="412"/>
      <c r="AB376" s="412"/>
      <c r="AC376" s="412"/>
      <c r="AD376" s="412"/>
      <c r="AE376" s="412"/>
      <c r="AF376" s="412"/>
      <c r="AG376" s="412"/>
      <c r="AH376" s="412"/>
      <c r="AI376" s="412"/>
      <c r="AJ376" s="412"/>
      <c r="AK376" s="412"/>
      <c r="AL376" s="412"/>
      <c r="AM376" s="283"/>
      <c r="AN376" s="291"/>
      <c r="AO376" s="283"/>
      <c r="AP376" s="291"/>
      <c r="AQ376" s="283"/>
      <c r="AR376" s="291"/>
      <c r="AS376" s="283"/>
      <c r="AT376" s="268"/>
      <c r="AU376" s="268"/>
    </row>
    <row r="377" spans="4:47" s="249" customFormat="1" x14ac:dyDescent="0.3">
      <c r="D377" s="406"/>
      <c r="E377" s="268"/>
      <c r="F377" s="291"/>
      <c r="G377" s="291"/>
      <c r="H377" s="407"/>
      <c r="I377" s="407"/>
      <c r="J377" s="406"/>
      <c r="K377" s="407"/>
      <c r="L377" s="407"/>
      <c r="M377" s="408"/>
      <c r="N377" s="409"/>
      <c r="O377" s="409"/>
      <c r="P377" s="410"/>
      <c r="Q377" s="410"/>
      <c r="R377" s="410"/>
      <c r="S377" s="410"/>
      <c r="T377" s="410"/>
      <c r="U377" s="410"/>
      <c r="V377" s="410"/>
      <c r="W377" s="410"/>
      <c r="X377" s="409"/>
      <c r="Y377" s="409"/>
      <c r="Z377" s="411"/>
      <c r="AA377" s="412"/>
      <c r="AB377" s="412"/>
      <c r="AC377" s="412"/>
      <c r="AD377" s="412"/>
      <c r="AE377" s="412"/>
      <c r="AF377" s="412"/>
      <c r="AG377" s="412"/>
      <c r="AH377" s="412"/>
      <c r="AI377" s="412"/>
      <c r="AJ377" s="412"/>
      <c r="AK377" s="412"/>
      <c r="AL377" s="412"/>
      <c r="AM377" s="283"/>
      <c r="AN377" s="291"/>
      <c r="AO377" s="283"/>
      <c r="AP377" s="291"/>
      <c r="AQ377" s="283"/>
      <c r="AR377" s="291"/>
      <c r="AS377" s="283"/>
      <c r="AT377" s="268"/>
      <c r="AU377" s="268"/>
    </row>
    <row r="378" spans="4:47" s="249" customFormat="1" x14ac:dyDescent="0.3">
      <c r="D378" s="406"/>
      <c r="E378" s="268"/>
      <c r="F378" s="291"/>
      <c r="G378" s="291"/>
      <c r="H378" s="407"/>
      <c r="I378" s="407"/>
      <c r="J378" s="406"/>
      <c r="K378" s="407"/>
      <c r="L378" s="407"/>
      <c r="M378" s="408"/>
      <c r="N378" s="409"/>
      <c r="O378" s="409"/>
      <c r="P378" s="410"/>
      <c r="Q378" s="410"/>
      <c r="R378" s="410"/>
      <c r="S378" s="410"/>
      <c r="T378" s="410"/>
      <c r="U378" s="410"/>
      <c r="V378" s="410"/>
      <c r="W378" s="410"/>
      <c r="X378" s="409"/>
      <c r="Y378" s="409"/>
      <c r="Z378" s="411"/>
      <c r="AA378" s="412"/>
      <c r="AB378" s="412"/>
      <c r="AC378" s="412"/>
      <c r="AD378" s="412"/>
      <c r="AE378" s="412"/>
      <c r="AF378" s="412"/>
      <c r="AG378" s="412"/>
      <c r="AH378" s="412"/>
      <c r="AI378" s="412"/>
      <c r="AJ378" s="412"/>
      <c r="AK378" s="412"/>
      <c r="AL378" s="412"/>
      <c r="AM378" s="283"/>
      <c r="AN378" s="291"/>
      <c r="AO378" s="283"/>
      <c r="AP378" s="291"/>
      <c r="AQ378" s="283"/>
      <c r="AR378" s="291"/>
      <c r="AS378" s="283"/>
      <c r="AT378" s="268"/>
      <c r="AU378" s="268"/>
    </row>
    <row r="379" spans="4:47" s="249" customFormat="1" x14ac:dyDescent="0.3">
      <c r="D379" s="406"/>
      <c r="E379" s="268"/>
      <c r="F379" s="291"/>
      <c r="G379" s="291"/>
      <c r="H379" s="407"/>
      <c r="I379" s="407"/>
      <c r="J379" s="406"/>
      <c r="K379" s="407"/>
      <c r="L379" s="407"/>
      <c r="M379" s="408"/>
      <c r="N379" s="409"/>
      <c r="O379" s="409"/>
      <c r="P379" s="410"/>
      <c r="Q379" s="410"/>
      <c r="R379" s="410"/>
      <c r="S379" s="410"/>
      <c r="T379" s="410"/>
      <c r="U379" s="410"/>
      <c r="V379" s="410"/>
      <c r="W379" s="410"/>
      <c r="X379" s="409"/>
      <c r="Y379" s="409"/>
      <c r="Z379" s="411"/>
      <c r="AA379" s="412"/>
      <c r="AB379" s="412"/>
      <c r="AC379" s="412"/>
      <c r="AD379" s="412"/>
      <c r="AE379" s="412"/>
      <c r="AF379" s="412"/>
      <c r="AG379" s="412"/>
      <c r="AH379" s="412"/>
      <c r="AI379" s="412"/>
      <c r="AJ379" s="412"/>
      <c r="AK379" s="412"/>
      <c r="AL379" s="412"/>
      <c r="AM379" s="283"/>
      <c r="AN379" s="291"/>
      <c r="AO379" s="283"/>
      <c r="AP379" s="291"/>
      <c r="AQ379" s="283"/>
      <c r="AR379" s="291"/>
      <c r="AS379" s="283"/>
      <c r="AT379" s="268"/>
      <c r="AU379" s="268"/>
    </row>
    <row r="380" spans="4:47" s="249" customFormat="1" x14ac:dyDescent="0.3">
      <c r="D380" s="406"/>
      <c r="E380" s="268"/>
      <c r="F380" s="291"/>
      <c r="G380" s="291"/>
      <c r="H380" s="407"/>
      <c r="I380" s="407"/>
      <c r="J380" s="406"/>
      <c r="K380" s="407"/>
      <c r="L380" s="407"/>
      <c r="M380" s="408"/>
      <c r="N380" s="409"/>
      <c r="O380" s="409"/>
      <c r="P380" s="410"/>
      <c r="Q380" s="410"/>
      <c r="R380" s="410"/>
      <c r="S380" s="410"/>
      <c r="T380" s="410"/>
      <c r="U380" s="410"/>
      <c r="V380" s="410"/>
      <c r="W380" s="410"/>
      <c r="X380" s="409"/>
      <c r="Y380" s="409"/>
      <c r="Z380" s="411"/>
      <c r="AA380" s="412"/>
      <c r="AB380" s="412"/>
      <c r="AC380" s="412"/>
      <c r="AD380" s="412"/>
      <c r="AE380" s="412"/>
      <c r="AF380" s="412"/>
      <c r="AG380" s="412"/>
      <c r="AH380" s="412"/>
      <c r="AI380" s="412"/>
      <c r="AJ380" s="412"/>
      <c r="AK380" s="412"/>
      <c r="AL380" s="412"/>
      <c r="AM380" s="283"/>
      <c r="AN380" s="291"/>
      <c r="AO380" s="283"/>
      <c r="AP380" s="291"/>
      <c r="AQ380" s="283"/>
      <c r="AR380" s="291"/>
      <c r="AS380" s="283"/>
      <c r="AT380" s="268"/>
      <c r="AU380" s="268"/>
    </row>
    <row r="381" spans="4:47" s="249" customFormat="1" x14ac:dyDescent="0.3">
      <c r="D381" s="406"/>
      <c r="E381" s="268"/>
      <c r="F381" s="291"/>
      <c r="G381" s="291"/>
      <c r="H381" s="407"/>
      <c r="I381" s="407"/>
      <c r="J381" s="406"/>
      <c r="K381" s="407"/>
      <c r="L381" s="407"/>
      <c r="M381" s="408"/>
      <c r="N381" s="409"/>
      <c r="O381" s="409"/>
      <c r="P381" s="410"/>
      <c r="Q381" s="410"/>
      <c r="R381" s="410"/>
      <c r="S381" s="410"/>
      <c r="T381" s="410"/>
      <c r="U381" s="410"/>
      <c r="V381" s="410"/>
      <c r="W381" s="410"/>
      <c r="X381" s="409"/>
      <c r="Y381" s="409"/>
      <c r="Z381" s="411"/>
      <c r="AA381" s="412"/>
      <c r="AB381" s="412"/>
      <c r="AC381" s="412"/>
      <c r="AD381" s="412"/>
      <c r="AE381" s="412"/>
      <c r="AF381" s="412"/>
      <c r="AG381" s="412"/>
      <c r="AH381" s="412"/>
      <c r="AI381" s="412"/>
      <c r="AJ381" s="412"/>
      <c r="AK381" s="412"/>
      <c r="AL381" s="412"/>
      <c r="AM381" s="283"/>
      <c r="AN381" s="291"/>
      <c r="AO381" s="283"/>
      <c r="AP381" s="291"/>
      <c r="AQ381" s="283"/>
      <c r="AR381" s="291"/>
      <c r="AS381" s="283"/>
      <c r="AT381" s="268"/>
      <c r="AU381" s="268"/>
    </row>
    <row r="382" spans="4:47" s="249" customFormat="1" x14ac:dyDescent="0.3">
      <c r="D382" s="406"/>
      <c r="E382" s="268"/>
      <c r="F382" s="291"/>
      <c r="G382" s="291"/>
      <c r="H382" s="407"/>
      <c r="I382" s="407"/>
      <c r="J382" s="406"/>
      <c r="K382" s="407"/>
      <c r="L382" s="407"/>
      <c r="M382" s="408"/>
      <c r="N382" s="409"/>
      <c r="O382" s="409"/>
      <c r="P382" s="410"/>
      <c r="Q382" s="410"/>
      <c r="R382" s="410"/>
      <c r="S382" s="410"/>
      <c r="T382" s="410"/>
      <c r="U382" s="410"/>
      <c r="V382" s="410"/>
      <c r="W382" s="410"/>
      <c r="X382" s="409"/>
      <c r="Y382" s="409"/>
      <c r="Z382" s="411"/>
      <c r="AA382" s="412"/>
      <c r="AB382" s="412"/>
      <c r="AC382" s="412"/>
      <c r="AD382" s="412"/>
      <c r="AE382" s="412"/>
      <c r="AF382" s="412"/>
      <c r="AG382" s="412"/>
      <c r="AH382" s="412"/>
      <c r="AI382" s="412"/>
      <c r="AJ382" s="412"/>
      <c r="AK382" s="412"/>
      <c r="AL382" s="412"/>
      <c r="AM382" s="283"/>
      <c r="AN382" s="291"/>
      <c r="AO382" s="283"/>
      <c r="AP382" s="291"/>
      <c r="AQ382" s="283"/>
      <c r="AR382" s="291"/>
      <c r="AS382" s="283"/>
      <c r="AT382" s="268"/>
      <c r="AU382" s="268"/>
    </row>
    <row r="383" spans="4:47" s="249" customFormat="1" x14ac:dyDescent="0.3">
      <c r="D383" s="406"/>
      <c r="E383" s="268"/>
      <c r="F383" s="291"/>
      <c r="G383" s="291"/>
      <c r="H383" s="407"/>
      <c r="I383" s="407"/>
      <c r="J383" s="406"/>
      <c r="K383" s="407"/>
      <c r="L383" s="407"/>
      <c r="M383" s="408"/>
      <c r="N383" s="409"/>
      <c r="O383" s="409"/>
      <c r="P383" s="410"/>
      <c r="Q383" s="410"/>
      <c r="R383" s="410"/>
      <c r="S383" s="410"/>
      <c r="T383" s="410"/>
      <c r="U383" s="410"/>
      <c r="V383" s="410"/>
      <c r="W383" s="410"/>
      <c r="X383" s="409"/>
      <c r="Y383" s="409"/>
      <c r="Z383" s="411"/>
      <c r="AA383" s="412"/>
      <c r="AB383" s="412"/>
      <c r="AC383" s="412"/>
      <c r="AD383" s="412"/>
      <c r="AE383" s="412"/>
      <c r="AF383" s="412"/>
      <c r="AG383" s="412"/>
      <c r="AH383" s="412"/>
      <c r="AI383" s="412"/>
      <c r="AJ383" s="412"/>
      <c r="AK383" s="412"/>
      <c r="AL383" s="412"/>
      <c r="AM383" s="283"/>
      <c r="AN383" s="291"/>
      <c r="AO383" s="283"/>
      <c r="AP383" s="291"/>
      <c r="AQ383" s="283"/>
      <c r="AR383" s="291"/>
      <c r="AS383" s="283"/>
      <c r="AT383" s="268"/>
      <c r="AU383" s="268"/>
    </row>
  </sheetData>
  <mergeCells count="18">
    <mergeCell ref="AA6:AL6"/>
    <mergeCell ref="H7:I7"/>
    <mergeCell ref="Q92:R92"/>
    <mergeCell ref="A1:Y1"/>
    <mergeCell ref="A2:Y2"/>
    <mergeCell ref="A3:Y3"/>
    <mergeCell ref="A4:Y4"/>
    <mergeCell ref="A5:A9"/>
    <mergeCell ref="E5:I5"/>
    <mergeCell ref="M5:M9"/>
    <mergeCell ref="N5:Y5"/>
    <mergeCell ref="E6:I6"/>
    <mergeCell ref="N6:P6"/>
    <mergeCell ref="Q96:R96"/>
    <mergeCell ref="Q6:S6"/>
    <mergeCell ref="T6:V6"/>
    <mergeCell ref="W6:Y6"/>
    <mergeCell ref="Z6:Z9"/>
  </mergeCells>
  <pageMargins left="0.31496062992125984" right="0.15748031496062992" top="0.36" bottom="0.28999999999999998" header="0.23" footer="0.22"/>
  <pageSetup paperSize="5"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งบประมาณปี 60 (BK)</vt:lpstr>
      <vt:lpstr>งบประมาณปี 61</vt:lpstr>
      <vt:lpstr>'งบประมาณปี 60 (BK)'!Print_Titles</vt:lpstr>
      <vt:lpstr>'งบประมาณปี 61'!Print_Titles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2017-09-14T04:29:13Z</cp:lastPrinted>
  <dcterms:created xsi:type="dcterms:W3CDTF">2017-09-13T09:00:27Z</dcterms:created>
  <dcterms:modified xsi:type="dcterms:W3CDTF">2017-09-14T09:29:19Z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803f5df4-868a-4d65-bf48-babef1bd8608</vt:lpwstr>
  </property>
</Properties>
</file>